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07DED9B2-44C2-409C-A0A3-7F16B413A505}" xr6:coauthVersionLast="47" xr6:coauthVersionMax="47" xr10:uidLastSave="{00000000-0000-0000-0000-000000000000}"/>
  <bookViews>
    <workbookView xWindow="57480" yWindow="-8370" windowWidth="29040" windowHeight="15840" tabRatio="707" xr2:uid="{00000000-000D-0000-FFFF-FFFF00000000}"/>
  </bookViews>
  <sheets>
    <sheet name="Instructions" sheetId="81" r:id="rId1"/>
    <sheet name="Unit Data from Audit Worksheet" sheetId="1" r:id="rId2"/>
    <sheet name="TD Info Completed by Auditor" sheetId="91" r:id="rId3"/>
    <sheet name="Import" sheetId="28" state="hidden" r:id="rId4"/>
    <sheet name="Performance  Indicators Print" sheetId="92" r:id="rId5"/>
    <sheet name="PY1 Data(H)" sheetId="82" state="hidden" r:id="rId6"/>
    <sheet name="PY2 Data(H)" sheetId="84" state="hidden" r:id="rId7"/>
    <sheet name="Unit Names(H)" sheetId="29" state="hidden" r:id="rId8"/>
  </sheets>
  <externalReferences>
    <externalReference r:id="rId9"/>
  </externalReferences>
  <definedNames>
    <definedName name="Audit_Dtl">[1]Database!$AC$3:$AP$413</definedName>
    <definedName name="errorCount">#REF!</definedName>
    <definedName name="ppp">#REF!</definedName>
    <definedName name="_xlnm.Print_Area" localSheetId="0">Instructions!$B$1:$B$50</definedName>
    <definedName name="_xlnm.Print_Area" localSheetId="4">'Performance  Indicators Print'!$A$1:$I$14</definedName>
    <definedName name="_xlnm.Print_Area" localSheetId="2">'TD Info Completed by Auditor'!$A$1:$D$32</definedName>
    <definedName name="_xlnm.Print_Area" localSheetId="1">'Unit Data from Audit Worksheet'!$A$7:$F$81</definedName>
    <definedName name="Print_Selection_Auditor">#REF!</definedName>
    <definedName name="Print_Selection_Internal" localSheetId="4">#REF!</definedName>
    <definedName name="Print_Selection_Internal">#REF!</definedName>
    <definedName name="_xlnm.Print_Titles" localSheetId="1">'Unit Data from Audit Worksheet'!$5:$5</definedName>
    <definedName name="showError">#REF!</definedName>
    <definedName name="TD_IMPORT_RANGE" localSheetId="0">#REF!</definedName>
    <definedName name="TD_IMPORT_RANGE" localSheetId="4">#REF!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3" i="1" l="1"/>
  <c r="E52" i="1"/>
  <c r="E127" i="84"/>
  <c r="F127" i="84"/>
  <c r="G127" i="84"/>
  <c r="H127" i="84"/>
  <c r="I127" i="84"/>
  <c r="J127" i="84"/>
  <c r="K127" i="84"/>
  <c r="L127" i="84"/>
  <c r="M127" i="84"/>
  <c r="N127" i="84"/>
  <c r="O127" i="84"/>
  <c r="P127" i="84"/>
  <c r="Q127" i="84"/>
  <c r="R127" i="84"/>
  <c r="S127" i="84"/>
  <c r="T127" i="84"/>
  <c r="U127" i="84"/>
  <c r="V127" i="84"/>
  <c r="W127" i="84"/>
  <c r="X127" i="84"/>
  <c r="Y127" i="84"/>
  <c r="Z127" i="84"/>
  <c r="AA127" i="84"/>
  <c r="AB127" i="84"/>
  <c r="AC127" i="84"/>
  <c r="AD127" i="84"/>
  <c r="AE127" i="84"/>
  <c r="AF127" i="84"/>
  <c r="AG127" i="84"/>
  <c r="AH127" i="84"/>
  <c r="AI127" i="84"/>
  <c r="AJ127" i="84"/>
  <c r="AK127" i="84"/>
  <c r="AL127" i="84"/>
  <c r="AM127" i="84"/>
  <c r="AN127" i="84"/>
  <c r="AO127" i="84"/>
  <c r="AP127" i="84"/>
  <c r="AQ127" i="84"/>
  <c r="AR127" i="84"/>
  <c r="AS127" i="84"/>
  <c r="AT127" i="84"/>
  <c r="AU127" i="84"/>
  <c r="AV127" i="84"/>
  <c r="AW127" i="84"/>
  <c r="AX127" i="84"/>
  <c r="AY127" i="84"/>
  <c r="AZ127" i="84"/>
  <c r="BA127" i="84"/>
  <c r="BB127" i="84"/>
  <c r="BC127" i="84"/>
  <c r="BD127" i="84"/>
  <c r="BE127" i="84"/>
  <c r="BF127" i="84"/>
  <c r="BG127" i="84"/>
  <c r="BH127" i="84"/>
  <c r="D127" i="84"/>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A171" i="82"/>
  <c r="BB171" i="82"/>
  <c r="BC171" i="82"/>
  <c r="BD171" i="82"/>
  <c r="BE171" i="82"/>
  <c r="BF171" i="82"/>
  <c r="BG171" i="82"/>
  <c r="BH171" i="82"/>
  <c r="D171" i="82"/>
  <c r="BH165" i="82"/>
  <c r="BH160" i="82"/>
  <c r="BG160" i="82"/>
  <c r="BF160" i="82"/>
  <c r="BE160" i="82"/>
  <c r="BD160" i="82"/>
  <c r="BC160" i="82"/>
  <c r="BB160" i="82"/>
  <c r="BA160" i="82"/>
  <c r="AZ160" i="82"/>
  <c r="AY160" i="82"/>
  <c r="AX160" i="82"/>
  <c r="AW160" i="82"/>
  <c r="AV160" i="82"/>
  <c r="AU160" i="82"/>
  <c r="AT160" i="82"/>
  <c r="AS160" i="82"/>
  <c r="AR160" i="82"/>
  <c r="AQ160" i="82"/>
  <c r="AP160" i="82"/>
  <c r="AO160" i="82"/>
  <c r="AN160" i="82"/>
  <c r="AM160" i="82"/>
  <c r="AL160" i="82"/>
  <c r="AK160" i="82"/>
  <c r="AJ160" i="82"/>
  <c r="AI160" i="82"/>
  <c r="AH160" i="82"/>
  <c r="AG160" i="82"/>
  <c r="AF160" i="82"/>
  <c r="AE160" i="82"/>
  <c r="AD160" i="82"/>
  <c r="AC160" i="82"/>
  <c r="AB160" i="82"/>
  <c r="AA160" i="82"/>
  <c r="Z160" i="82"/>
  <c r="Y160" i="82"/>
  <c r="X160" i="82"/>
  <c r="W160" i="82"/>
  <c r="V160" i="82"/>
  <c r="U160" i="82"/>
  <c r="T160" i="82"/>
  <c r="S160" i="82"/>
  <c r="R160" i="82"/>
  <c r="Q160" i="82"/>
  <c r="P160" i="82"/>
  <c r="O160" i="82"/>
  <c r="N160" i="82"/>
  <c r="M160" i="82"/>
  <c r="L160" i="82"/>
  <c r="K160" i="82"/>
  <c r="J160" i="82"/>
  <c r="I160" i="82"/>
  <c r="H160" i="82"/>
  <c r="G160" i="82"/>
  <c r="F160" i="82"/>
  <c r="E160" i="82"/>
  <c r="D160" i="82"/>
  <c r="C160" i="82"/>
  <c r="B160" i="82"/>
  <c r="A160" i="82"/>
  <c r="BH159" i="82"/>
  <c r="BG159" i="82"/>
  <c r="BF159" i="82"/>
  <c r="BE159" i="82"/>
  <c r="BD159" i="82"/>
  <c r="BC159" i="82"/>
  <c r="BB159" i="82"/>
  <c r="BA159" i="82"/>
  <c r="AZ159" i="82"/>
  <c r="AY159" i="82"/>
  <c r="AX159" i="82"/>
  <c r="AW159" i="82"/>
  <c r="AV159" i="82"/>
  <c r="AU159" i="82"/>
  <c r="AT159" i="82"/>
  <c r="AS159" i="82"/>
  <c r="AR159" i="82"/>
  <c r="AQ159" i="82"/>
  <c r="AP159" i="82"/>
  <c r="AO159" i="82"/>
  <c r="AN159" i="82"/>
  <c r="AM159" i="82"/>
  <c r="AL159" i="82"/>
  <c r="AK159" i="82"/>
  <c r="AJ159" i="82"/>
  <c r="AI159" i="82"/>
  <c r="AH159" i="82"/>
  <c r="AG159" i="82"/>
  <c r="AF159" i="82"/>
  <c r="AE159" i="82"/>
  <c r="AD159" i="82"/>
  <c r="AC159" i="82"/>
  <c r="AB159" i="82"/>
  <c r="AA159" i="82"/>
  <c r="Z159" i="82"/>
  <c r="Y159" i="82"/>
  <c r="X159" i="82"/>
  <c r="W159" i="82"/>
  <c r="V159" i="82"/>
  <c r="U159" i="82"/>
  <c r="T159" i="82"/>
  <c r="S159" i="82"/>
  <c r="R159" i="82"/>
  <c r="Q159" i="82"/>
  <c r="P159" i="82"/>
  <c r="O159" i="82"/>
  <c r="N159" i="82"/>
  <c r="M159" i="82"/>
  <c r="L159" i="82"/>
  <c r="K159" i="82"/>
  <c r="J159" i="82"/>
  <c r="I159" i="82"/>
  <c r="H159" i="82"/>
  <c r="G159" i="82"/>
  <c r="F159" i="82"/>
  <c r="E159" i="82"/>
  <c r="D159" i="82"/>
  <c r="C159" i="82"/>
  <c r="B159" i="82"/>
  <c r="A159" i="82"/>
  <c r="BH158" i="82"/>
  <c r="BG158" i="82"/>
  <c r="BF158" i="82"/>
  <c r="BE158" i="82"/>
  <c r="BD158" i="82"/>
  <c r="BC158" i="82"/>
  <c r="BB158" i="82"/>
  <c r="BA158" i="82"/>
  <c r="AZ158" i="82"/>
  <c r="AY158" i="82"/>
  <c r="AX158" i="82"/>
  <c r="AW158" i="82"/>
  <c r="AV158" i="82"/>
  <c r="AU158" i="82"/>
  <c r="AT158" i="82"/>
  <c r="AS158" i="82"/>
  <c r="AR158" i="82"/>
  <c r="AQ158" i="82"/>
  <c r="AP158" i="82"/>
  <c r="AO158" i="82"/>
  <c r="AN158" i="82"/>
  <c r="AM158" i="82"/>
  <c r="AL158" i="82"/>
  <c r="AK158" i="82"/>
  <c r="AJ158" i="82"/>
  <c r="AI158" i="82"/>
  <c r="AH158" i="82"/>
  <c r="AG158" i="82"/>
  <c r="AF158" i="82"/>
  <c r="AE158" i="82"/>
  <c r="AD158" i="82"/>
  <c r="AC158" i="82"/>
  <c r="AB158" i="82"/>
  <c r="AA158" i="82"/>
  <c r="Z158" i="82"/>
  <c r="Y158" i="82"/>
  <c r="X158" i="82"/>
  <c r="W158" i="82"/>
  <c r="V158" i="82"/>
  <c r="U158" i="82"/>
  <c r="T158" i="82"/>
  <c r="S158" i="82"/>
  <c r="R158" i="82"/>
  <c r="Q158" i="82"/>
  <c r="P158" i="82"/>
  <c r="O158" i="82"/>
  <c r="N158" i="82"/>
  <c r="M158" i="82"/>
  <c r="L158" i="82"/>
  <c r="K158" i="82"/>
  <c r="J158" i="82"/>
  <c r="I158" i="82"/>
  <c r="H158" i="82"/>
  <c r="G158" i="82"/>
  <c r="F158" i="82"/>
  <c r="E158" i="82"/>
  <c r="D158" i="82"/>
  <c r="C158" i="82"/>
  <c r="B158" i="82"/>
  <c r="A158" i="82"/>
  <c r="BH155" i="82"/>
  <c r="BG155" i="82"/>
  <c r="BF155" i="82"/>
  <c r="BE155" i="82"/>
  <c r="BD155" i="82"/>
  <c r="BC155" i="82"/>
  <c r="BB155" i="82"/>
  <c r="BA155" i="82"/>
  <c r="AZ155" i="82"/>
  <c r="AY155" i="82"/>
  <c r="AX155" i="82"/>
  <c r="AW155" i="82"/>
  <c r="AV155" i="82"/>
  <c r="AU155" i="82"/>
  <c r="AT155" i="82"/>
  <c r="AS155" i="82"/>
  <c r="AR155" i="82"/>
  <c r="AQ155" i="82"/>
  <c r="AP155" i="82"/>
  <c r="AO155" i="82"/>
  <c r="AN155" i="82"/>
  <c r="AM155" i="82"/>
  <c r="AL155" i="82"/>
  <c r="AK155" i="82"/>
  <c r="AJ155" i="82"/>
  <c r="AI155" i="82"/>
  <c r="AH155" i="82"/>
  <c r="AG155" i="82"/>
  <c r="AF155" i="82"/>
  <c r="AE155" i="82"/>
  <c r="AD155" i="82"/>
  <c r="AC155" i="82"/>
  <c r="AB155" i="82"/>
  <c r="AA155" i="82"/>
  <c r="Z155" i="82"/>
  <c r="Y155" i="82"/>
  <c r="X155" i="82"/>
  <c r="W155" i="82"/>
  <c r="V155" i="82"/>
  <c r="U155" i="82"/>
  <c r="T155" i="82"/>
  <c r="S155" i="82"/>
  <c r="R155" i="82"/>
  <c r="Q155" i="82"/>
  <c r="P155" i="82"/>
  <c r="O155" i="82"/>
  <c r="N155" i="82"/>
  <c r="M155" i="82"/>
  <c r="L155" i="82"/>
  <c r="K155" i="82"/>
  <c r="J155" i="82"/>
  <c r="I155" i="82"/>
  <c r="H155" i="82"/>
  <c r="G155" i="82"/>
  <c r="F155" i="82"/>
  <c r="E155" i="82"/>
  <c r="D155" i="82"/>
  <c r="B155" i="82"/>
  <c r="A155" i="82"/>
  <c r="BH154" i="82"/>
  <c r="BG154" i="82"/>
  <c r="BF154" i="82"/>
  <c r="BE154" i="82"/>
  <c r="BD154" i="82"/>
  <c r="BC154" i="82"/>
  <c r="BB154" i="82"/>
  <c r="BA154" i="82"/>
  <c r="AZ154" i="82"/>
  <c r="AY154" i="82"/>
  <c r="AX154" i="82"/>
  <c r="AW154" i="82"/>
  <c r="AV154" i="82"/>
  <c r="AU154" i="82"/>
  <c r="AT154" i="82"/>
  <c r="AS154" i="82"/>
  <c r="AR154" i="82"/>
  <c r="AQ154" i="82"/>
  <c r="AP154" i="82"/>
  <c r="AO154" i="82"/>
  <c r="AN154" i="82"/>
  <c r="AM154" i="82"/>
  <c r="AL154" i="82"/>
  <c r="AK154" i="82"/>
  <c r="AJ154" i="82"/>
  <c r="AI154" i="82"/>
  <c r="AH154" i="82"/>
  <c r="AG154" i="82"/>
  <c r="AF154" i="82"/>
  <c r="AE154" i="82"/>
  <c r="AD154" i="82"/>
  <c r="AC154" i="82"/>
  <c r="AB154" i="82"/>
  <c r="AA154" i="82"/>
  <c r="Z154" i="82"/>
  <c r="Y154" i="82"/>
  <c r="X154" i="82"/>
  <c r="W154" i="82"/>
  <c r="V154" i="82"/>
  <c r="U154" i="82"/>
  <c r="T154" i="82"/>
  <c r="S154" i="82"/>
  <c r="R154" i="82"/>
  <c r="Q154" i="82"/>
  <c r="P154" i="82"/>
  <c r="O154" i="82"/>
  <c r="N154" i="82"/>
  <c r="M154" i="82"/>
  <c r="L154" i="82"/>
  <c r="K154" i="82"/>
  <c r="J154" i="82"/>
  <c r="I154" i="82"/>
  <c r="H154" i="82"/>
  <c r="G154" i="82"/>
  <c r="F154" i="82"/>
  <c r="E154" i="82"/>
  <c r="D154" i="82"/>
  <c r="B154" i="82"/>
  <c r="A154" i="82"/>
  <c r="BH153" i="82"/>
  <c r="BG153" i="82"/>
  <c r="BF153" i="82"/>
  <c r="BE153" i="82"/>
  <c r="BD153" i="82"/>
  <c r="BC153" i="82"/>
  <c r="BB153" i="82"/>
  <c r="BA153" i="82"/>
  <c r="AZ153" i="82"/>
  <c r="AY153" i="82"/>
  <c r="AX153" i="82"/>
  <c r="AW153" i="82"/>
  <c r="AV153" i="82"/>
  <c r="AU153" i="82"/>
  <c r="AT153" i="82"/>
  <c r="AS153" i="82"/>
  <c r="AR153" i="82"/>
  <c r="AQ153" i="82"/>
  <c r="AP153" i="82"/>
  <c r="AO153" i="82"/>
  <c r="AN153" i="82"/>
  <c r="AM153" i="82"/>
  <c r="AL153" i="82"/>
  <c r="AK153" i="82"/>
  <c r="AJ153" i="82"/>
  <c r="AI153" i="82"/>
  <c r="AH153" i="82"/>
  <c r="AG153" i="82"/>
  <c r="AF153" i="82"/>
  <c r="AE153" i="82"/>
  <c r="AD153" i="82"/>
  <c r="AC153" i="82"/>
  <c r="AB153" i="82"/>
  <c r="AA153" i="82"/>
  <c r="Z153" i="82"/>
  <c r="Y153" i="82"/>
  <c r="X153" i="82"/>
  <c r="W153" i="82"/>
  <c r="V153" i="82"/>
  <c r="U153" i="82"/>
  <c r="T153" i="82"/>
  <c r="S153" i="82"/>
  <c r="R153" i="82"/>
  <c r="Q153" i="82"/>
  <c r="P153" i="82"/>
  <c r="O153" i="82"/>
  <c r="N153" i="82"/>
  <c r="M153" i="82"/>
  <c r="L153" i="82"/>
  <c r="K153" i="82"/>
  <c r="J153" i="82"/>
  <c r="I153" i="82"/>
  <c r="H153" i="82"/>
  <c r="G153" i="82"/>
  <c r="F153" i="82"/>
  <c r="E153" i="82"/>
  <c r="D153" i="82"/>
  <c r="B153" i="82"/>
  <c r="A153" i="82"/>
  <c r="BH152" i="82"/>
  <c r="BG152" i="82"/>
  <c r="BF152" i="82"/>
  <c r="BE152" i="82"/>
  <c r="BD152" i="82"/>
  <c r="BC152" i="82"/>
  <c r="BB152" i="82"/>
  <c r="BA152" i="82"/>
  <c r="AZ152" i="82"/>
  <c r="AY152" i="82"/>
  <c r="AX152" i="82"/>
  <c r="AW152" i="82"/>
  <c r="AV152" i="82"/>
  <c r="AU152" i="82"/>
  <c r="AT152" i="82"/>
  <c r="AS152" i="82"/>
  <c r="AR152" i="82"/>
  <c r="AQ152" i="82"/>
  <c r="AP152" i="82"/>
  <c r="AO152" i="82"/>
  <c r="AN152" i="82"/>
  <c r="AM152" i="82"/>
  <c r="AL152" i="82"/>
  <c r="AK152" i="82"/>
  <c r="AJ152" i="82"/>
  <c r="AI152" i="82"/>
  <c r="AH152" i="82"/>
  <c r="AG152" i="82"/>
  <c r="AF152" i="82"/>
  <c r="AE152" i="82"/>
  <c r="AD152" i="82"/>
  <c r="AC152" i="82"/>
  <c r="AB152" i="82"/>
  <c r="AA152" i="82"/>
  <c r="Z152" i="82"/>
  <c r="Y152" i="82"/>
  <c r="X152" i="82"/>
  <c r="W152" i="82"/>
  <c r="V152" i="82"/>
  <c r="U152" i="82"/>
  <c r="T152" i="82"/>
  <c r="S152" i="82"/>
  <c r="R152" i="82"/>
  <c r="Q152" i="82"/>
  <c r="P152" i="82"/>
  <c r="O152" i="82"/>
  <c r="N152" i="82"/>
  <c r="M152" i="82"/>
  <c r="L152" i="82"/>
  <c r="K152" i="82"/>
  <c r="J152" i="82"/>
  <c r="I152" i="82"/>
  <c r="H152" i="82"/>
  <c r="G152" i="82"/>
  <c r="F152" i="82"/>
  <c r="E152" i="82"/>
  <c r="D152" i="82"/>
  <c r="B152" i="82"/>
  <c r="A152" i="82"/>
  <c r="BH151" i="82"/>
  <c r="BG151" i="82"/>
  <c r="BF151" i="82"/>
  <c r="BE151" i="82"/>
  <c r="BD151" i="82"/>
  <c r="BC151" i="82"/>
  <c r="BB151" i="82"/>
  <c r="BA151" i="82"/>
  <c r="AZ151" i="82"/>
  <c r="AY151" i="82"/>
  <c r="AX151" i="82"/>
  <c r="AW151" i="82"/>
  <c r="AV151" i="82"/>
  <c r="AU151" i="82"/>
  <c r="AT151" i="82"/>
  <c r="AS151" i="82"/>
  <c r="AR151" i="82"/>
  <c r="AQ151" i="82"/>
  <c r="AP151" i="82"/>
  <c r="AO151" i="82"/>
  <c r="AN151" i="82"/>
  <c r="AM151" i="82"/>
  <c r="AL151" i="82"/>
  <c r="AK151" i="82"/>
  <c r="AJ151" i="82"/>
  <c r="AI151" i="82"/>
  <c r="AH151" i="82"/>
  <c r="AG151" i="82"/>
  <c r="AF151" i="82"/>
  <c r="AE151" i="82"/>
  <c r="AD151" i="82"/>
  <c r="AC151" i="82"/>
  <c r="AB151" i="82"/>
  <c r="AA151" i="82"/>
  <c r="Z151" i="82"/>
  <c r="Y151" i="82"/>
  <c r="X151" i="82"/>
  <c r="W151" i="82"/>
  <c r="V151" i="82"/>
  <c r="U151" i="82"/>
  <c r="T151" i="82"/>
  <c r="S151" i="82"/>
  <c r="R151" i="82"/>
  <c r="Q151" i="82"/>
  <c r="P151" i="82"/>
  <c r="O151" i="82"/>
  <c r="N151" i="82"/>
  <c r="M151" i="82"/>
  <c r="L151" i="82"/>
  <c r="K151" i="82"/>
  <c r="J151" i="82"/>
  <c r="I151" i="82"/>
  <c r="H151" i="82"/>
  <c r="G151" i="82"/>
  <c r="F151" i="82"/>
  <c r="E151" i="82"/>
  <c r="D151" i="82"/>
  <c r="B151" i="82"/>
  <c r="A151" i="82"/>
  <c r="BH150" i="82"/>
  <c r="BG150" i="82"/>
  <c r="BF150" i="82"/>
  <c r="BE150" i="82"/>
  <c r="BD150" i="82"/>
  <c r="BC150" i="82"/>
  <c r="BB150" i="82"/>
  <c r="BA150" i="82"/>
  <c r="AZ150" i="82"/>
  <c r="AY150" i="82"/>
  <c r="AX150" i="82"/>
  <c r="AW150" i="82"/>
  <c r="AV150" i="82"/>
  <c r="AU150" i="82"/>
  <c r="AT150" i="82"/>
  <c r="AS150" i="82"/>
  <c r="AR150" i="82"/>
  <c r="AQ150" i="82"/>
  <c r="AP150" i="82"/>
  <c r="AO150" i="82"/>
  <c r="AN150" i="82"/>
  <c r="AM150" i="82"/>
  <c r="AL150" i="82"/>
  <c r="AK150" i="82"/>
  <c r="AJ150" i="82"/>
  <c r="AI150" i="82"/>
  <c r="AH150" i="82"/>
  <c r="AG150" i="82"/>
  <c r="AF150" i="82"/>
  <c r="AE150" i="82"/>
  <c r="AD150" i="82"/>
  <c r="AC150" i="82"/>
  <c r="AB150" i="82"/>
  <c r="AA150" i="82"/>
  <c r="Z150" i="82"/>
  <c r="Y150" i="82"/>
  <c r="X150" i="82"/>
  <c r="W150" i="82"/>
  <c r="V150" i="82"/>
  <c r="U150" i="82"/>
  <c r="T150" i="82"/>
  <c r="S150" i="82"/>
  <c r="R150" i="82"/>
  <c r="Q150" i="82"/>
  <c r="P150" i="82"/>
  <c r="O150" i="82"/>
  <c r="N150" i="82"/>
  <c r="M150" i="82"/>
  <c r="L150" i="82"/>
  <c r="K150" i="82"/>
  <c r="J150" i="82"/>
  <c r="I150" i="82"/>
  <c r="H150" i="82"/>
  <c r="G150" i="82"/>
  <c r="F150" i="82"/>
  <c r="E150" i="82"/>
  <c r="D150" i="82"/>
  <c r="B150" i="82"/>
  <c r="A150" i="82"/>
  <c r="BH149" i="82"/>
  <c r="BG149" i="82"/>
  <c r="BF149" i="82"/>
  <c r="BE149" i="82"/>
  <c r="BD149" i="82"/>
  <c r="BC149" i="82"/>
  <c r="BB149" i="82"/>
  <c r="BA149" i="82"/>
  <c r="AZ149" i="82"/>
  <c r="AY149" i="82"/>
  <c r="AX149" i="82"/>
  <c r="AW149" i="82"/>
  <c r="AV149" i="82"/>
  <c r="AU149" i="82"/>
  <c r="AT149" i="82"/>
  <c r="AS149" i="82"/>
  <c r="AR149" i="82"/>
  <c r="AQ149" i="82"/>
  <c r="AP149" i="82"/>
  <c r="AO149" i="82"/>
  <c r="AN149" i="82"/>
  <c r="AM149" i="82"/>
  <c r="AL149" i="82"/>
  <c r="AK149" i="82"/>
  <c r="AJ149" i="82"/>
  <c r="AI149" i="82"/>
  <c r="AH149" i="82"/>
  <c r="AG149" i="82"/>
  <c r="AF149" i="82"/>
  <c r="AE149" i="82"/>
  <c r="AD149" i="82"/>
  <c r="AC149" i="82"/>
  <c r="AB149" i="82"/>
  <c r="AA149" i="82"/>
  <c r="Z149" i="82"/>
  <c r="Y149" i="82"/>
  <c r="X149" i="82"/>
  <c r="W149" i="82"/>
  <c r="V149" i="82"/>
  <c r="U149" i="82"/>
  <c r="T149" i="82"/>
  <c r="S149" i="82"/>
  <c r="R149" i="82"/>
  <c r="Q149" i="82"/>
  <c r="P149" i="82"/>
  <c r="O149" i="82"/>
  <c r="N149" i="82"/>
  <c r="M149" i="82"/>
  <c r="L149" i="82"/>
  <c r="K149" i="82"/>
  <c r="J149" i="82"/>
  <c r="I149" i="82"/>
  <c r="H149" i="82"/>
  <c r="G149" i="82"/>
  <c r="F149" i="82"/>
  <c r="E149" i="82"/>
  <c r="D149" i="82"/>
  <c r="B149" i="82"/>
  <c r="A149" i="82"/>
  <c r="BH148" i="82"/>
  <c r="BG148" i="82"/>
  <c r="BF148" i="82"/>
  <c r="BE148" i="82"/>
  <c r="BD148" i="82"/>
  <c r="BC148" i="82"/>
  <c r="BB148" i="82"/>
  <c r="BA148" i="82"/>
  <c r="AZ148" i="82"/>
  <c r="AY148" i="82"/>
  <c r="AX148" i="82"/>
  <c r="AW148" i="82"/>
  <c r="AV148" i="82"/>
  <c r="AU148" i="82"/>
  <c r="AT148" i="82"/>
  <c r="AS148" i="82"/>
  <c r="AR148" i="82"/>
  <c r="AQ148" i="82"/>
  <c r="AP148" i="82"/>
  <c r="AO148" i="82"/>
  <c r="AN148" i="82"/>
  <c r="AM148" i="82"/>
  <c r="AL148" i="82"/>
  <c r="AK148" i="82"/>
  <c r="AJ148" i="82"/>
  <c r="AI148" i="82"/>
  <c r="AH148" i="82"/>
  <c r="AG148" i="82"/>
  <c r="AF148" i="82"/>
  <c r="AE148" i="82"/>
  <c r="AD148" i="82"/>
  <c r="AC148" i="82"/>
  <c r="AB148" i="82"/>
  <c r="AA148" i="82"/>
  <c r="Z148" i="82"/>
  <c r="Y148" i="82"/>
  <c r="X148" i="82"/>
  <c r="W148" i="82"/>
  <c r="V148" i="82"/>
  <c r="U148" i="82"/>
  <c r="T148" i="82"/>
  <c r="S148" i="82"/>
  <c r="R148" i="82"/>
  <c r="Q148" i="82"/>
  <c r="P148" i="82"/>
  <c r="O148" i="82"/>
  <c r="N148" i="82"/>
  <c r="M148" i="82"/>
  <c r="L148" i="82"/>
  <c r="K148" i="82"/>
  <c r="J148" i="82"/>
  <c r="I148" i="82"/>
  <c r="H148" i="82"/>
  <c r="G148" i="82"/>
  <c r="F148" i="82"/>
  <c r="E148" i="82"/>
  <c r="D148" i="82"/>
  <c r="B148" i="82"/>
  <c r="A148" i="82"/>
  <c r="BH143" i="82"/>
  <c r="BG143" i="82"/>
  <c r="BF143" i="82"/>
  <c r="BE143" i="82"/>
  <c r="BD143" i="82"/>
  <c r="BC143" i="82"/>
  <c r="BB143" i="82"/>
  <c r="BA143" i="82"/>
  <c r="AZ143" i="82"/>
  <c r="AY143" i="82"/>
  <c r="AX143" i="82"/>
  <c r="AW143" i="82"/>
  <c r="AV143" i="82"/>
  <c r="AU143" i="82"/>
  <c r="AT143" i="82"/>
  <c r="AS143" i="82"/>
  <c r="AR143" i="82"/>
  <c r="AQ143" i="82"/>
  <c r="AP143" i="82"/>
  <c r="AO143" i="82"/>
  <c r="AN143" i="82"/>
  <c r="AM143" i="82"/>
  <c r="AL143" i="82"/>
  <c r="AK143" i="82"/>
  <c r="AJ143" i="82"/>
  <c r="AI143" i="82"/>
  <c r="AH143" i="82"/>
  <c r="AG143" i="82"/>
  <c r="AF143" i="82"/>
  <c r="AE143" i="82"/>
  <c r="AD143" i="82"/>
  <c r="AC143" i="82"/>
  <c r="AB143" i="82"/>
  <c r="AA143" i="82"/>
  <c r="Z143" i="82"/>
  <c r="Y143" i="82"/>
  <c r="X143" i="82"/>
  <c r="W143" i="82"/>
  <c r="V143" i="82"/>
  <c r="U143" i="82"/>
  <c r="T143" i="82"/>
  <c r="S143" i="82"/>
  <c r="R143" i="82"/>
  <c r="Q143" i="82"/>
  <c r="P143" i="82"/>
  <c r="O143" i="82"/>
  <c r="N143" i="82"/>
  <c r="M143" i="82"/>
  <c r="L143" i="82"/>
  <c r="K143" i="82"/>
  <c r="J143" i="82"/>
  <c r="I143" i="82"/>
  <c r="H143" i="82"/>
  <c r="G143" i="82"/>
  <c r="F143" i="82"/>
  <c r="E143" i="82"/>
  <c r="D143" i="82"/>
  <c r="C143" i="82"/>
  <c r="B143" i="82"/>
  <c r="A143" i="82"/>
  <c r="BH142" i="82"/>
  <c r="BG142" i="82"/>
  <c r="BF142" i="82"/>
  <c r="BE142" i="82"/>
  <c r="BD142" i="82"/>
  <c r="BC142" i="82"/>
  <c r="BB142" i="82"/>
  <c r="BA142" i="82"/>
  <c r="AZ142" i="82"/>
  <c r="AY142" i="82"/>
  <c r="AX142" i="82"/>
  <c r="AW142" i="82"/>
  <c r="AV142" i="82"/>
  <c r="AU142" i="82"/>
  <c r="AT142" i="82"/>
  <c r="AS142" i="82"/>
  <c r="AR142" i="82"/>
  <c r="AQ142" i="82"/>
  <c r="AP142" i="82"/>
  <c r="AO142" i="82"/>
  <c r="AN142" i="82"/>
  <c r="AM142" i="82"/>
  <c r="AL142" i="82"/>
  <c r="AK142" i="82"/>
  <c r="AJ142" i="82"/>
  <c r="AI142" i="82"/>
  <c r="AH142" i="82"/>
  <c r="AG142" i="82"/>
  <c r="AF142" i="82"/>
  <c r="AE142" i="82"/>
  <c r="AD142" i="82"/>
  <c r="AC142" i="82"/>
  <c r="AB142" i="82"/>
  <c r="AA142" i="82"/>
  <c r="Z142" i="82"/>
  <c r="Y142" i="82"/>
  <c r="X142" i="82"/>
  <c r="W142" i="82"/>
  <c r="V142" i="82"/>
  <c r="U142" i="82"/>
  <c r="T142" i="82"/>
  <c r="S142" i="82"/>
  <c r="R142" i="82"/>
  <c r="Q142" i="82"/>
  <c r="P142" i="82"/>
  <c r="O142" i="82"/>
  <c r="N142" i="82"/>
  <c r="M142" i="82"/>
  <c r="L142" i="82"/>
  <c r="K142" i="82"/>
  <c r="J142" i="82"/>
  <c r="I142" i="82"/>
  <c r="H142" i="82"/>
  <c r="G142" i="82"/>
  <c r="F142" i="82"/>
  <c r="E142" i="82"/>
  <c r="D142" i="82"/>
  <c r="B142" i="82"/>
  <c r="A142" i="82"/>
  <c r="BH141" i="82"/>
  <c r="BG141" i="82"/>
  <c r="BF141" i="82"/>
  <c r="BE141" i="82"/>
  <c r="BD141" i="82"/>
  <c r="BC141" i="82"/>
  <c r="BB141" i="82"/>
  <c r="BA141" i="82"/>
  <c r="AZ141" i="82"/>
  <c r="AY141" i="82"/>
  <c r="AX141" i="82"/>
  <c r="AW141" i="82"/>
  <c r="AV141" i="82"/>
  <c r="AU141" i="82"/>
  <c r="AT141" i="82"/>
  <c r="AS141" i="82"/>
  <c r="AR141" i="82"/>
  <c r="AQ141" i="82"/>
  <c r="AP141" i="82"/>
  <c r="AO141" i="82"/>
  <c r="AN141" i="82"/>
  <c r="AM141" i="82"/>
  <c r="AL141" i="82"/>
  <c r="AK141" i="82"/>
  <c r="AJ141" i="82"/>
  <c r="AI141" i="82"/>
  <c r="AH141" i="82"/>
  <c r="AG141" i="82"/>
  <c r="AF141" i="82"/>
  <c r="AE141" i="82"/>
  <c r="AD141" i="82"/>
  <c r="AC141" i="82"/>
  <c r="AB141" i="82"/>
  <c r="AA141" i="82"/>
  <c r="Z141" i="82"/>
  <c r="Y141" i="82"/>
  <c r="X141" i="82"/>
  <c r="W141" i="82"/>
  <c r="V141" i="82"/>
  <c r="U141" i="82"/>
  <c r="T141" i="82"/>
  <c r="S141" i="82"/>
  <c r="R141" i="82"/>
  <c r="Q141" i="82"/>
  <c r="P141" i="82"/>
  <c r="O141" i="82"/>
  <c r="N141" i="82"/>
  <c r="M141" i="82"/>
  <c r="L141" i="82"/>
  <c r="K141" i="82"/>
  <c r="J141" i="82"/>
  <c r="I141" i="82"/>
  <c r="H141" i="82"/>
  <c r="G141" i="82"/>
  <c r="F141" i="82"/>
  <c r="E141" i="82"/>
  <c r="D141" i="82"/>
  <c r="B141" i="82"/>
  <c r="A141" i="82"/>
  <c r="BH140" i="82"/>
  <c r="BG140" i="82"/>
  <c r="BF140" i="82"/>
  <c r="BE140" i="82"/>
  <c r="BD140" i="82"/>
  <c r="BC140" i="82"/>
  <c r="BB140" i="82"/>
  <c r="BA140" i="82"/>
  <c r="AZ140" i="82"/>
  <c r="AY140" i="82"/>
  <c r="AX140" i="82"/>
  <c r="AW140" i="82"/>
  <c r="AV140" i="82"/>
  <c r="AU140" i="82"/>
  <c r="AT140" i="82"/>
  <c r="AS140" i="82"/>
  <c r="AR140" i="82"/>
  <c r="AQ140" i="82"/>
  <c r="AP140" i="82"/>
  <c r="AO140" i="82"/>
  <c r="AN140" i="82"/>
  <c r="AM140" i="82"/>
  <c r="AL140" i="82"/>
  <c r="AK140" i="82"/>
  <c r="AJ140" i="82"/>
  <c r="AI140" i="82"/>
  <c r="AH140" i="82"/>
  <c r="AG140" i="82"/>
  <c r="AF140" i="82"/>
  <c r="AE140" i="82"/>
  <c r="AD140" i="82"/>
  <c r="AC140" i="82"/>
  <c r="AB140" i="82"/>
  <c r="AA140" i="82"/>
  <c r="Z140" i="82"/>
  <c r="Y140" i="82"/>
  <c r="X140" i="82"/>
  <c r="W140" i="82"/>
  <c r="V140" i="82"/>
  <c r="U140" i="82"/>
  <c r="T140" i="82"/>
  <c r="S140" i="82"/>
  <c r="R140" i="82"/>
  <c r="Q140" i="82"/>
  <c r="P140" i="82"/>
  <c r="O140" i="82"/>
  <c r="N140" i="82"/>
  <c r="M140" i="82"/>
  <c r="L140" i="82"/>
  <c r="K140" i="82"/>
  <c r="J140" i="82"/>
  <c r="I140" i="82"/>
  <c r="H140" i="82"/>
  <c r="G140" i="82"/>
  <c r="F140" i="82"/>
  <c r="E140" i="82"/>
  <c r="D140" i="82"/>
  <c r="B140" i="82"/>
  <c r="A140" i="82"/>
  <c r="BH139" i="82"/>
  <c r="BG139" i="82"/>
  <c r="BF139" i="82"/>
  <c r="BE139" i="82"/>
  <c r="BD139" i="82"/>
  <c r="BC139" i="82"/>
  <c r="BB139" i="82"/>
  <c r="BA139" i="82"/>
  <c r="AZ139" i="82"/>
  <c r="AY139" i="82"/>
  <c r="AX139" i="82"/>
  <c r="AW139" i="82"/>
  <c r="AV139" i="82"/>
  <c r="AU139" i="82"/>
  <c r="AT139" i="82"/>
  <c r="AS139" i="82"/>
  <c r="AR139" i="82"/>
  <c r="AQ139" i="82"/>
  <c r="AP139" i="82"/>
  <c r="AO139" i="82"/>
  <c r="AN139" i="82"/>
  <c r="AM139" i="82"/>
  <c r="AL139" i="82"/>
  <c r="AK139" i="82"/>
  <c r="AJ139" i="82"/>
  <c r="AI139" i="82"/>
  <c r="AH139" i="82"/>
  <c r="AG139" i="82"/>
  <c r="AF139" i="82"/>
  <c r="AE139" i="82"/>
  <c r="AD139" i="82"/>
  <c r="AC139" i="82"/>
  <c r="AB139" i="82"/>
  <c r="AA139" i="82"/>
  <c r="Z139" i="82"/>
  <c r="Y139" i="82"/>
  <c r="X139" i="82"/>
  <c r="W139" i="82"/>
  <c r="V139" i="82"/>
  <c r="U139" i="82"/>
  <c r="T139" i="82"/>
  <c r="S139" i="82"/>
  <c r="R139" i="82"/>
  <c r="Q139" i="82"/>
  <c r="P139" i="82"/>
  <c r="O139" i="82"/>
  <c r="N139" i="82"/>
  <c r="M139" i="82"/>
  <c r="L139" i="82"/>
  <c r="K139" i="82"/>
  <c r="J139" i="82"/>
  <c r="I139" i="82"/>
  <c r="H139" i="82"/>
  <c r="G139" i="82"/>
  <c r="F139" i="82"/>
  <c r="E139" i="82"/>
  <c r="D139" i="82"/>
  <c r="B139" i="82"/>
  <c r="A139" i="82"/>
  <c r="BH138" i="82"/>
  <c r="BG138" i="82"/>
  <c r="BF138" i="82"/>
  <c r="BE138" i="82"/>
  <c r="BD138" i="82"/>
  <c r="BC138" i="82"/>
  <c r="BB138" i="82"/>
  <c r="BA138" i="82"/>
  <c r="AZ138" i="82"/>
  <c r="AY138" i="82"/>
  <c r="AX138" i="82"/>
  <c r="AW138" i="82"/>
  <c r="AV138" i="82"/>
  <c r="AU138" i="82"/>
  <c r="AT138" i="82"/>
  <c r="AS138" i="82"/>
  <c r="AR138" i="82"/>
  <c r="AQ138" i="82"/>
  <c r="AP138" i="82"/>
  <c r="AO138" i="82"/>
  <c r="AN138" i="82"/>
  <c r="AM138" i="82"/>
  <c r="AL138" i="82"/>
  <c r="AK138" i="82"/>
  <c r="AJ138" i="82"/>
  <c r="AI138" i="82"/>
  <c r="AH138" i="82"/>
  <c r="AG138" i="82"/>
  <c r="AF138" i="82"/>
  <c r="AE138" i="82"/>
  <c r="AD138" i="82"/>
  <c r="AC138" i="82"/>
  <c r="AB138" i="82"/>
  <c r="AA138" i="82"/>
  <c r="Z138" i="82"/>
  <c r="Y138" i="82"/>
  <c r="X138" i="82"/>
  <c r="W138" i="82"/>
  <c r="V138" i="82"/>
  <c r="U138" i="82"/>
  <c r="T138" i="82"/>
  <c r="S138" i="82"/>
  <c r="R138" i="82"/>
  <c r="Q138" i="82"/>
  <c r="P138" i="82"/>
  <c r="O138" i="82"/>
  <c r="N138" i="82"/>
  <c r="M138" i="82"/>
  <c r="L138" i="82"/>
  <c r="K138" i="82"/>
  <c r="J138" i="82"/>
  <c r="I138" i="82"/>
  <c r="H138" i="82"/>
  <c r="G138" i="82"/>
  <c r="F138" i="82"/>
  <c r="E138" i="82"/>
  <c r="D138" i="82"/>
  <c r="B138" i="82"/>
  <c r="A138" i="82"/>
  <c r="BH137" i="82"/>
  <c r="BG137" i="82"/>
  <c r="BF137" i="82"/>
  <c r="BE137" i="82"/>
  <c r="BD137" i="82"/>
  <c r="BC137" i="82"/>
  <c r="BB137" i="82"/>
  <c r="BA137" i="82"/>
  <c r="AZ137" i="82"/>
  <c r="AY137" i="82"/>
  <c r="AX137" i="82"/>
  <c r="AW137" i="82"/>
  <c r="AV137" i="82"/>
  <c r="AU137" i="82"/>
  <c r="AT137" i="82"/>
  <c r="AS137" i="82"/>
  <c r="AR137" i="82"/>
  <c r="AQ137" i="82"/>
  <c r="AP137" i="82"/>
  <c r="AO137" i="82"/>
  <c r="AN137" i="82"/>
  <c r="AM137" i="82"/>
  <c r="AL137" i="82"/>
  <c r="AK137" i="82"/>
  <c r="AJ137" i="82"/>
  <c r="AI137" i="82"/>
  <c r="AH137" i="82"/>
  <c r="AG137" i="82"/>
  <c r="AF137" i="82"/>
  <c r="AE137" i="82"/>
  <c r="AD137" i="82"/>
  <c r="AC137" i="82"/>
  <c r="AB137" i="82"/>
  <c r="AA137" i="82"/>
  <c r="Z137" i="82"/>
  <c r="Y137" i="82"/>
  <c r="X137" i="82"/>
  <c r="W137" i="82"/>
  <c r="V137" i="82"/>
  <c r="U137" i="82"/>
  <c r="T137" i="82"/>
  <c r="S137" i="82"/>
  <c r="R137" i="82"/>
  <c r="Q137" i="82"/>
  <c r="P137" i="82"/>
  <c r="O137" i="82"/>
  <c r="N137" i="82"/>
  <c r="M137" i="82"/>
  <c r="L137" i="82"/>
  <c r="K137" i="82"/>
  <c r="J137" i="82"/>
  <c r="I137" i="82"/>
  <c r="H137" i="82"/>
  <c r="G137" i="82"/>
  <c r="F137" i="82"/>
  <c r="E137" i="82"/>
  <c r="D137" i="82"/>
  <c r="B137" i="82"/>
  <c r="A137" i="82"/>
  <c r="BH136" i="82"/>
  <c r="BG136" i="82"/>
  <c r="BF136" i="82"/>
  <c r="BE136" i="82"/>
  <c r="BD136" i="82"/>
  <c r="BC136" i="82"/>
  <c r="BB136" i="82"/>
  <c r="BA136" i="82"/>
  <c r="AZ136" i="82"/>
  <c r="AY136" i="82"/>
  <c r="AX136" i="82"/>
  <c r="AW136" i="82"/>
  <c r="AV136" i="82"/>
  <c r="AU136" i="82"/>
  <c r="AT136" i="82"/>
  <c r="AS136" i="82"/>
  <c r="AR136" i="82"/>
  <c r="AQ136" i="82"/>
  <c r="AP136" i="82"/>
  <c r="AO136" i="82"/>
  <c r="AN136" i="82"/>
  <c r="AM136" i="82"/>
  <c r="AL136" i="82"/>
  <c r="AK136" i="82"/>
  <c r="AJ136" i="82"/>
  <c r="AI136" i="82"/>
  <c r="AH136" i="82"/>
  <c r="AG136" i="82"/>
  <c r="AF136" i="82"/>
  <c r="AE136" i="82"/>
  <c r="AD136" i="82"/>
  <c r="AC136" i="82"/>
  <c r="AB136" i="82"/>
  <c r="AA136" i="82"/>
  <c r="Z136" i="82"/>
  <c r="Y136" i="82"/>
  <c r="X136" i="82"/>
  <c r="W136" i="82"/>
  <c r="V136" i="82"/>
  <c r="U136" i="82"/>
  <c r="T136" i="82"/>
  <c r="S136" i="82"/>
  <c r="R136" i="82"/>
  <c r="Q136" i="82"/>
  <c r="P136" i="82"/>
  <c r="O136" i="82"/>
  <c r="N136" i="82"/>
  <c r="M136" i="82"/>
  <c r="L136" i="82"/>
  <c r="K136" i="82"/>
  <c r="J136" i="82"/>
  <c r="I136" i="82"/>
  <c r="H136" i="82"/>
  <c r="G136" i="82"/>
  <c r="F136" i="82"/>
  <c r="E136" i="82"/>
  <c r="D136" i="82"/>
  <c r="B136" i="82"/>
  <c r="A136" i="82"/>
  <c r="BH135" i="82"/>
  <c r="BG135" i="82"/>
  <c r="BF135" i="82"/>
  <c r="BE135" i="82"/>
  <c r="BD135" i="82"/>
  <c r="BC135" i="82"/>
  <c r="BB135" i="82"/>
  <c r="BA135" i="82"/>
  <c r="AZ135" i="82"/>
  <c r="AY135" i="82"/>
  <c r="AX135" i="82"/>
  <c r="AW135" i="82"/>
  <c r="AV135" i="82"/>
  <c r="AU135" i="82"/>
  <c r="AT135" i="82"/>
  <c r="AS135" i="82"/>
  <c r="AR135" i="82"/>
  <c r="AQ135" i="82"/>
  <c r="AP135" i="82"/>
  <c r="AO135" i="82"/>
  <c r="AN135" i="82"/>
  <c r="AM135" i="82"/>
  <c r="AL135" i="82"/>
  <c r="AK135" i="82"/>
  <c r="AJ135" i="82"/>
  <c r="AI135" i="82"/>
  <c r="AH135" i="82"/>
  <c r="AG135" i="82"/>
  <c r="AF135" i="82"/>
  <c r="AE135" i="82"/>
  <c r="AD135" i="82"/>
  <c r="AC135" i="82"/>
  <c r="AB135" i="82"/>
  <c r="AA135" i="82"/>
  <c r="Z135" i="82"/>
  <c r="Y135" i="82"/>
  <c r="X135" i="82"/>
  <c r="W135" i="82"/>
  <c r="V135" i="82"/>
  <c r="U135" i="82"/>
  <c r="T135" i="82"/>
  <c r="S135" i="82"/>
  <c r="R135" i="82"/>
  <c r="Q135" i="82"/>
  <c r="P135" i="82"/>
  <c r="O135" i="82"/>
  <c r="N135" i="82"/>
  <c r="M135" i="82"/>
  <c r="L135" i="82"/>
  <c r="K135" i="82"/>
  <c r="J135" i="82"/>
  <c r="I135" i="82"/>
  <c r="H135" i="82"/>
  <c r="G135" i="82"/>
  <c r="F135" i="82"/>
  <c r="E135" i="82"/>
  <c r="D135" i="82"/>
  <c r="B135" i="82"/>
  <c r="A135" i="82"/>
  <c r="BH133" i="82"/>
  <c r="BG133" i="82"/>
  <c r="BF133" i="82"/>
  <c r="BE133" i="82"/>
  <c r="BD133" i="82"/>
  <c r="BC133" i="82"/>
  <c r="BB133" i="82"/>
  <c r="BA133" i="82"/>
  <c r="AZ133" i="82"/>
  <c r="AY133" i="82"/>
  <c r="AX133" i="82"/>
  <c r="AW133" i="82"/>
  <c r="AV133" i="82"/>
  <c r="AU133" i="82"/>
  <c r="AT133" i="82"/>
  <c r="AS133" i="82"/>
  <c r="AR133" i="82"/>
  <c r="AQ133" i="82"/>
  <c r="AP133" i="82"/>
  <c r="AO133" i="82"/>
  <c r="AN133" i="82"/>
  <c r="AM133" i="82"/>
  <c r="AL133" i="82"/>
  <c r="AK133" i="82"/>
  <c r="AJ133" i="82"/>
  <c r="AI133" i="82"/>
  <c r="AH133" i="82"/>
  <c r="AG133" i="82"/>
  <c r="AF133" i="82"/>
  <c r="AE133" i="82"/>
  <c r="AD133" i="82"/>
  <c r="AC133" i="82"/>
  <c r="AB133" i="82"/>
  <c r="AA133" i="82"/>
  <c r="Z133" i="82"/>
  <c r="Y133" i="82"/>
  <c r="X133" i="82"/>
  <c r="W133" i="82"/>
  <c r="V133" i="82"/>
  <c r="U133" i="82"/>
  <c r="T133" i="82"/>
  <c r="S133" i="82"/>
  <c r="R133" i="82"/>
  <c r="Q133" i="82"/>
  <c r="P133" i="82"/>
  <c r="O133" i="82"/>
  <c r="N133" i="82"/>
  <c r="M133" i="82"/>
  <c r="L133" i="82"/>
  <c r="K133" i="82"/>
  <c r="J133" i="82"/>
  <c r="I133" i="82"/>
  <c r="H133" i="82"/>
  <c r="G133" i="82"/>
  <c r="F133" i="82"/>
  <c r="E133" i="82"/>
  <c r="D133" i="82"/>
  <c r="B133" i="82"/>
  <c r="A133" i="82"/>
  <c r="BH132" i="82"/>
  <c r="BG132" i="82"/>
  <c r="BF132" i="82"/>
  <c r="BE132" i="82"/>
  <c r="BD132" i="82"/>
  <c r="BC132" i="82"/>
  <c r="BB132" i="82"/>
  <c r="BA132" i="82"/>
  <c r="AZ132" i="82"/>
  <c r="AY132" i="82"/>
  <c r="AX132" i="82"/>
  <c r="AW132" i="82"/>
  <c r="AV132" i="82"/>
  <c r="AU132" i="82"/>
  <c r="AT132" i="82"/>
  <c r="AS132" i="82"/>
  <c r="AR132" i="82"/>
  <c r="AQ132" i="82"/>
  <c r="AP132" i="82"/>
  <c r="AO132" i="82"/>
  <c r="AN132" i="82"/>
  <c r="AM132" i="82"/>
  <c r="AL132" i="82"/>
  <c r="AK132" i="82"/>
  <c r="AJ132" i="82"/>
  <c r="AI132" i="82"/>
  <c r="AH132" i="82"/>
  <c r="AG132" i="82"/>
  <c r="AF132" i="82"/>
  <c r="AE132" i="82"/>
  <c r="AD132" i="82"/>
  <c r="AC132" i="82"/>
  <c r="AB132" i="82"/>
  <c r="AA132" i="82"/>
  <c r="Z132" i="82"/>
  <c r="Y132" i="82"/>
  <c r="X132" i="82"/>
  <c r="W132" i="82"/>
  <c r="V132" i="82"/>
  <c r="U132" i="82"/>
  <c r="T132" i="82"/>
  <c r="S132" i="82"/>
  <c r="R132" i="82"/>
  <c r="Q132" i="82"/>
  <c r="P132" i="82"/>
  <c r="O132" i="82"/>
  <c r="N132" i="82"/>
  <c r="M132" i="82"/>
  <c r="L132" i="82"/>
  <c r="K132" i="82"/>
  <c r="J132" i="82"/>
  <c r="I132" i="82"/>
  <c r="H132" i="82"/>
  <c r="G132" i="82"/>
  <c r="F132" i="82"/>
  <c r="E132" i="82"/>
  <c r="D132" i="82"/>
  <c r="B132" i="82"/>
  <c r="A132" i="82"/>
  <c r="BH131" i="82"/>
  <c r="BG131" i="82"/>
  <c r="BF131" i="82"/>
  <c r="BE131" i="82"/>
  <c r="BD131" i="82"/>
  <c r="BC131" i="82"/>
  <c r="BB131" i="82"/>
  <c r="BA131" i="82"/>
  <c r="AZ131" i="82"/>
  <c r="AY131" i="82"/>
  <c r="AX131" i="82"/>
  <c r="AW131" i="82"/>
  <c r="AV131" i="82"/>
  <c r="AU131" i="82"/>
  <c r="AT131" i="82"/>
  <c r="AS131" i="82"/>
  <c r="AR131" i="82"/>
  <c r="AQ131" i="82"/>
  <c r="AP131" i="82"/>
  <c r="AO131" i="82"/>
  <c r="AN131" i="82"/>
  <c r="AM131" i="82"/>
  <c r="AL131" i="82"/>
  <c r="AK131" i="82"/>
  <c r="AJ131" i="82"/>
  <c r="AI131" i="82"/>
  <c r="AH131" i="82"/>
  <c r="AG131" i="82"/>
  <c r="AF131" i="82"/>
  <c r="AE131" i="82"/>
  <c r="AD131" i="82"/>
  <c r="AC131" i="82"/>
  <c r="AB131" i="82"/>
  <c r="AA131" i="82"/>
  <c r="Z131" i="82"/>
  <c r="Y131" i="82"/>
  <c r="X131" i="82"/>
  <c r="W131" i="82"/>
  <c r="V131" i="82"/>
  <c r="U131" i="82"/>
  <c r="T131" i="82"/>
  <c r="S131" i="82"/>
  <c r="R131" i="82"/>
  <c r="Q131" i="82"/>
  <c r="P131" i="82"/>
  <c r="O131" i="82"/>
  <c r="N131" i="82"/>
  <c r="M131" i="82"/>
  <c r="L131" i="82"/>
  <c r="K131" i="82"/>
  <c r="J131" i="82"/>
  <c r="I131" i="82"/>
  <c r="H131" i="82"/>
  <c r="G131" i="82"/>
  <c r="F131" i="82"/>
  <c r="E131" i="82"/>
  <c r="D131" i="82"/>
  <c r="B131" i="82"/>
  <c r="A131" i="82"/>
  <c r="BH130" i="82"/>
  <c r="BG130" i="82"/>
  <c r="BF130" i="82"/>
  <c r="BE130" i="82"/>
  <c r="BD130" i="82"/>
  <c r="BC130" i="82"/>
  <c r="BB130" i="82"/>
  <c r="BA130" i="82"/>
  <c r="AZ130" i="82"/>
  <c r="AY130" i="82"/>
  <c r="AX130" i="82"/>
  <c r="AW130" i="82"/>
  <c r="AV130" i="82"/>
  <c r="AU130" i="82"/>
  <c r="AT130" i="82"/>
  <c r="AS130" i="82"/>
  <c r="AR130" i="82"/>
  <c r="AQ130" i="82"/>
  <c r="AP130" i="82"/>
  <c r="AO130" i="82"/>
  <c r="AN130" i="82"/>
  <c r="AM130" i="82"/>
  <c r="AL130" i="82"/>
  <c r="AK130" i="82"/>
  <c r="AJ130" i="82"/>
  <c r="AI130" i="82"/>
  <c r="AH130" i="82"/>
  <c r="AG130" i="82"/>
  <c r="AF130" i="82"/>
  <c r="AE130" i="82"/>
  <c r="AD130" i="82"/>
  <c r="AC130" i="82"/>
  <c r="AB130" i="82"/>
  <c r="AA130" i="82"/>
  <c r="Z130" i="82"/>
  <c r="Y130" i="82"/>
  <c r="X130" i="82"/>
  <c r="W130" i="82"/>
  <c r="V130" i="82"/>
  <c r="U130" i="82"/>
  <c r="T130" i="82"/>
  <c r="S130" i="82"/>
  <c r="R130" i="82"/>
  <c r="Q130" i="82"/>
  <c r="P130" i="82"/>
  <c r="O130" i="82"/>
  <c r="N130" i="82"/>
  <c r="M130" i="82"/>
  <c r="L130" i="82"/>
  <c r="K130" i="82"/>
  <c r="J130" i="82"/>
  <c r="I130" i="82"/>
  <c r="H130" i="82"/>
  <c r="G130" i="82"/>
  <c r="F130" i="82"/>
  <c r="E130" i="82"/>
  <c r="D130" i="82"/>
  <c r="B130" i="82"/>
  <c r="A130" i="82"/>
  <c r="BH129" i="82"/>
  <c r="BG129" i="82"/>
  <c r="BF129" i="82"/>
  <c r="BE129" i="82"/>
  <c r="BD129" i="82"/>
  <c r="BC129" i="82"/>
  <c r="BB129" i="82"/>
  <c r="BA129" i="82"/>
  <c r="AZ129" i="82"/>
  <c r="AY129" i="82"/>
  <c r="AX129" i="82"/>
  <c r="AW129" i="82"/>
  <c r="AV129" i="82"/>
  <c r="AU129" i="82"/>
  <c r="AT129" i="82"/>
  <c r="AS129" i="82"/>
  <c r="AR129" i="82"/>
  <c r="AQ129" i="82"/>
  <c r="AP129" i="82"/>
  <c r="AO129" i="82"/>
  <c r="AN129" i="82"/>
  <c r="AM129" i="82"/>
  <c r="AL129" i="82"/>
  <c r="AK129" i="82"/>
  <c r="AJ129" i="82"/>
  <c r="AI129" i="82"/>
  <c r="AH129" i="82"/>
  <c r="AG129" i="82"/>
  <c r="AF129" i="82"/>
  <c r="AE129" i="82"/>
  <c r="AD129" i="82"/>
  <c r="AC129" i="82"/>
  <c r="AB129" i="82"/>
  <c r="AA129" i="82"/>
  <c r="Z129" i="82"/>
  <c r="Y129" i="82"/>
  <c r="X129" i="82"/>
  <c r="W129" i="82"/>
  <c r="V129" i="82"/>
  <c r="U129" i="82"/>
  <c r="T129" i="82"/>
  <c r="S129" i="82"/>
  <c r="R129" i="82"/>
  <c r="Q129" i="82"/>
  <c r="P129" i="82"/>
  <c r="O129" i="82"/>
  <c r="N129" i="82"/>
  <c r="M129" i="82"/>
  <c r="L129" i="82"/>
  <c r="K129" i="82"/>
  <c r="J129" i="82"/>
  <c r="I129" i="82"/>
  <c r="H129" i="82"/>
  <c r="G129" i="82"/>
  <c r="F129" i="82"/>
  <c r="E129" i="82"/>
  <c r="D129" i="82"/>
  <c r="B129" i="82"/>
  <c r="A129" i="82"/>
  <c r="BH128" i="82"/>
  <c r="BG128" i="82"/>
  <c r="BF128" i="82"/>
  <c r="BE128" i="82"/>
  <c r="BD128" i="82"/>
  <c r="BC128" i="82"/>
  <c r="BB128" i="82"/>
  <c r="BA128" i="82"/>
  <c r="AZ128" i="82"/>
  <c r="AY128" i="82"/>
  <c r="AX128" i="82"/>
  <c r="AW128" i="82"/>
  <c r="AV128" i="82"/>
  <c r="AU128" i="82"/>
  <c r="AT128" i="82"/>
  <c r="AS128" i="82"/>
  <c r="AR128" i="82"/>
  <c r="AQ128" i="82"/>
  <c r="AP128" i="82"/>
  <c r="AO128" i="82"/>
  <c r="AN128" i="82"/>
  <c r="AM128" i="82"/>
  <c r="AL128" i="82"/>
  <c r="AK128" i="82"/>
  <c r="AJ128" i="82"/>
  <c r="AI128" i="82"/>
  <c r="AH128" i="82"/>
  <c r="AG128" i="82"/>
  <c r="AF128" i="82"/>
  <c r="AE128" i="82"/>
  <c r="AD128" i="82"/>
  <c r="AC128" i="82"/>
  <c r="AB128" i="82"/>
  <c r="AA128" i="82"/>
  <c r="Z128" i="82"/>
  <c r="Y128" i="82"/>
  <c r="X128" i="82"/>
  <c r="W128" i="82"/>
  <c r="V128" i="82"/>
  <c r="U128" i="82"/>
  <c r="T128" i="82"/>
  <c r="S128" i="82"/>
  <c r="R128" i="82"/>
  <c r="Q128" i="82"/>
  <c r="P128" i="82"/>
  <c r="O128" i="82"/>
  <c r="N128" i="82"/>
  <c r="M128" i="82"/>
  <c r="L128" i="82"/>
  <c r="K128" i="82"/>
  <c r="J128" i="82"/>
  <c r="I128" i="82"/>
  <c r="H128" i="82"/>
  <c r="G128" i="82"/>
  <c r="F128" i="82"/>
  <c r="E128" i="82"/>
  <c r="D128" i="82"/>
  <c r="B128" i="82"/>
  <c r="A128" i="82"/>
  <c r="BH127" i="82"/>
  <c r="BG127" i="82"/>
  <c r="BF127" i="82"/>
  <c r="BE127" i="82"/>
  <c r="BD127" i="82"/>
  <c r="BC127" i="82"/>
  <c r="BB127" i="82"/>
  <c r="BA127" i="82"/>
  <c r="AZ127" i="82"/>
  <c r="AY127" i="82"/>
  <c r="AX127" i="82"/>
  <c r="AW127" i="82"/>
  <c r="AV127" i="82"/>
  <c r="AU127" i="82"/>
  <c r="AT127" i="82"/>
  <c r="AS127" i="82"/>
  <c r="AR127" i="82"/>
  <c r="AQ127" i="82"/>
  <c r="AP127" i="82"/>
  <c r="AO127" i="82"/>
  <c r="AN127" i="82"/>
  <c r="AM127" i="82"/>
  <c r="AL127" i="82"/>
  <c r="AK127" i="82"/>
  <c r="AJ127" i="82"/>
  <c r="AI127" i="82"/>
  <c r="AH127" i="82"/>
  <c r="AG127" i="82"/>
  <c r="AF127" i="82"/>
  <c r="AE127" i="82"/>
  <c r="AD127" i="82"/>
  <c r="AC127" i="82"/>
  <c r="AB127" i="82"/>
  <c r="AA127" i="82"/>
  <c r="Z127" i="82"/>
  <c r="Y127" i="82"/>
  <c r="X127" i="82"/>
  <c r="W127" i="82"/>
  <c r="V127" i="82"/>
  <c r="U127" i="82"/>
  <c r="T127" i="82"/>
  <c r="S127" i="82"/>
  <c r="R127" i="82"/>
  <c r="Q127" i="82"/>
  <c r="P127" i="82"/>
  <c r="O127" i="82"/>
  <c r="N127" i="82"/>
  <c r="M127" i="82"/>
  <c r="L127" i="82"/>
  <c r="K127" i="82"/>
  <c r="J127" i="82"/>
  <c r="I127" i="82"/>
  <c r="H127" i="82"/>
  <c r="G127" i="82"/>
  <c r="F127" i="82"/>
  <c r="E127" i="82"/>
  <c r="D127" i="82"/>
  <c r="B127" i="82"/>
  <c r="A127" i="82"/>
  <c r="BH126" i="82"/>
  <c r="BG126" i="82"/>
  <c r="BF126" i="82"/>
  <c r="BE126" i="82"/>
  <c r="BD126" i="82"/>
  <c r="BC126" i="82"/>
  <c r="BC156" i="82" s="1"/>
  <c r="BC157" i="82" s="1"/>
  <c r="BC163" i="82" s="1"/>
  <c r="BB126" i="82"/>
  <c r="BA126" i="82"/>
  <c r="AZ126" i="82"/>
  <c r="AY126" i="82"/>
  <c r="AX126" i="82"/>
  <c r="AW126" i="82"/>
  <c r="AW156" i="82" s="1"/>
  <c r="AW157" i="82" s="1"/>
  <c r="AW163" i="82" s="1"/>
  <c r="AV126" i="82"/>
  <c r="AU126" i="82"/>
  <c r="AT126" i="82"/>
  <c r="AS126" i="82"/>
  <c r="AR126" i="82"/>
  <c r="AQ126" i="82"/>
  <c r="AQ156" i="82" s="1"/>
  <c r="AQ157" i="82" s="1"/>
  <c r="AQ163" i="82" s="1"/>
  <c r="AP126" i="82"/>
  <c r="AO126" i="82"/>
  <c r="AN126" i="82"/>
  <c r="AM126" i="82"/>
  <c r="AL126" i="82"/>
  <c r="AK126" i="82"/>
  <c r="AK156" i="82" s="1"/>
  <c r="AK157" i="82" s="1"/>
  <c r="AK163" i="82" s="1"/>
  <c r="AJ126" i="82"/>
  <c r="AI126" i="82"/>
  <c r="AH126" i="82"/>
  <c r="AG126" i="82"/>
  <c r="AF126" i="82"/>
  <c r="AE126" i="82"/>
  <c r="AE156" i="82" s="1"/>
  <c r="AE157" i="82" s="1"/>
  <c r="AE163" i="82" s="1"/>
  <c r="AD126" i="82"/>
  <c r="AC126" i="82"/>
  <c r="AB126" i="82"/>
  <c r="AA126" i="82"/>
  <c r="Z126" i="82"/>
  <c r="Y126" i="82"/>
  <c r="Y156" i="82" s="1"/>
  <c r="Y157" i="82" s="1"/>
  <c r="Y163" i="82" s="1"/>
  <c r="X126" i="82"/>
  <c r="W126" i="82"/>
  <c r="V126" i="82"/>
  <c r="U126" i="82"/>
  <c r="T126" i="82"/>
  <c r="S126" i="82"/>
  <c r="S156" i="82" s="1"/>
  <c r="S157" i="82" s="1"/>
  <c r="S163" i="82" s="1"/>
  <c r="R126" i="82"/>
  <c r="Q126" i="82"/>
  <c r="P126" i="82"/>
  <c r="O126" i="82"/>
  <c r="N126" i="82"/>
  <c r="M126" i="82"/>
  <c r="M156" i="82" s="1"/>
  <c r="M157" i="82" s="1"/>
  <c r="M163" i="82" s="1"/>
  <c r="L126" i="82"/>
  <c r="K126" i="82"/>
  <c r="J126" i="82"/>
  <c r="I126" i="82"/>
  <c r="H126" i="82"/>
  <c r="G126" i="82"/>
  <c r="G156" i="82" s="1"/>
  <c r="G157" i="82" s="1"/>
  <c r="G163" i="82" s="1"/>
  <c r="F126" i="82"/>
  <c r="E126" i="82"/>
  <c r="D126" i="82"/>
  <c r="B126" i="82"/>
  <c r="A126" i="82"/>
  <c r="BH125" i="82"/>
  <c r="BH156" i="82" s="1"/>
  <c r="BH157" i="82" s="1"/>
  <c r="BH163" i="82" s="1"/>
  <c r="BG125" i="82"/>
  <c r="BG156" i="82" s="1"/>
  <c r="BG157" i="82" s="1"/>
  <c r="BG163" i="82" s="1"/>
  <c r="BF125" i="82"/>
  <c r="BF156" i="82" s="1"/>
  <c r="BF157" i="82" s="1"/>
  <c r="BF163" i="82" s="1"/>
  <c r="BE125" i="82"/>
  <c r="BE156" i="82" s="1"/>
  <c r="BE157" i="82" s="1"/>
  <c r="BE163" i="82" s="1"/>
  <c r="BD125" i="82"/>
  <c r="BD156" i="82" s="1"/>
  <c r="BD157" i="82" s="1"/>
  <c r="BD163" i="82" s="1"/>
  <c r="BC125" i="82"/>
  <c r="BB125" i="82"/>
  <c r="BB156" i="82" s="1"/>
  <c r="BB157" i="82" s="1"/>
  <c r="BB163" i="82" s="1"/>
  <c r="BA125" i="82"/>
  <c r="BA156" i="82" s="1"/>
  <c r="BA157" i="82" s="1"/>
  <c r="BA163" i="82" s="1"/>
  <c r="AZ125" i="82"/>
  <c r="AZ156" i="82" s="1"/>
  <c r="AZ157" i="82" s="1"/>
  <c r="AZ163" i="82" s="1"/>
  <c r="AY125" i="82"/>
  <c r="AY156" i="82" s="1"/>
  <c r="AY157" i="82" s="1"/>
  <c r="AY163" i="82" s="1"/>
  <c r="AX125" i="82"/>
  <c r="AX156" i="82" s="1"/>
  <c r="AX157" i="82" s="1"/>
  <c r="AX163" i="82" s="1"/>
  <c r="AW125" i="82"/>
  <c r="AV125" i="82"/>
  <c r="AV156" i="82" s="1"/>
  <c r="AV157" i="82" s="1"/>
  <c r="AV163" i="82" s="1"/>
  <c r="AU125" i="82"/>
  <c r="AU156" i="82" s="1"/>
  <c r="AU157" i="82" s="1"/>
  <c r="AU163" i="82" s="1"/>
  <c r="AT125" i="82"/>
  <c r="AT156" i="82" s="1"/>
  <c r="AT157" i="82" s="1"/>
  <c r="AT163" i="82" s="1"/>
  <c r="AS125" i="82"/>
  <c r="AS156" i="82" s="1"/>
  <c r="AS157" i="82" s="1"/>
  <c r="AS163" i="82" s="1"/>
  <c r="AR125" i="82"/>
  <c r="AR156" i="82" s="1"/>
  <c r="AR157" i="82" s="1"/>
  <c r="AR163" i="82" s="1"/>
  <c r="AQ125" i="82"/>
  <c r="AP125" i="82"/>
  <c r="AP156" i="82" s="1"/>
  <c r="AP157" i="82" s="1"/>
  <c r="AP163" i="82" s="1"/>
  <c r="AO125" i="82"/>
  <c r="AO156" i="82" s="1"/>
  <c r="AO157" i="82" s="1"/>
  <c r="AO163" i="82" s="1"/>
  <c r="AN125" i="82"/>
  <c r="AN156" i="82" s="1"/>
  <c r="AN157" i="82" s="1"/>
  <c r="AN163" i="82" s="1"/>
  <c r="AM125" i="82"/>
  <c r="AM156" i="82" s="1"/>
  <c r="AM157" i="82" s="1"/>
  <c r="AM163" i="82" s="1"/>
  <c r="AL125" i="82"/>
  <c r="AL156" i="82" s="1"/>
  <c r="AL157" i="82" s="1"/>
  <c r="AL163" i="82" s="1"/>
  <c r="AK125" i="82"/>
  <c r="AJ125" i="82"/>
  <c r="AJ156" i="82" s="1"/>
  <c r="AJ157" i="82" s="1"/>
  <c r="AJ163" i="82" s="1"/>
  <c r="AI125" i="82"/>
  <c r="AI156" i="82" s="1"/>
  <c r="AI157" i="82" s="1"/>
  <c r="AI163" i="82" s="1"/>
  <c r="AH125" i="82"/>
  <c r="AH156" i="82" s="1"/>
  <c r="AH157" i="82" s="1"/>
  <c r="AH163" i="82" s="1"/>
  <c r="AG125" i="82"/>
  <c r="AG156" i="82" s="1"/>
  <c r="AG157" i="82" s="1"/>
  <c r="AG163" i="82" s="1"/>
  <c r="AF125" i="82"/>
  <c r="AF156" i="82" s="1"/>
  <c r="AF157" i="82" s="1"/>
  <c r="AF163" i="82" s="1"/>
  <c r="AE125" i="82"/>
  <c r="AD125" i="82"/>
  <c r="AD156" i="82" s="1"/>
  <c r="AD157" i="82" s="1"/>
  <c r="AD163" i="82" s="1"/>
  <c r="AC125" i="82"/>
  <c r="AC156" i="82" s="1"/>
  <c r="AC157" i="82" s="1"/>
  <c r="AC163" i="82" s="1"/>
  <c r="AB125" i="82"/>
  <c r="AB156" i="82" s="1"/>
  <c r="AB157" i="82" s="1"/>
  <c r="AB163" i="82" s="1"/>
  <c r="AA125" i="82"/>
  <c r="AA156" i="82" s="1"/>
  <c r="AA157" i="82" s="1"/>
  <c r="AA163" i="82" s="1"/>
  <c r="Z125" i="82"/>
  <c r="Z156" i="82" s="1"/>
  <c r="Z157" i="82" s="1"/>
  <c r="Z163" i="82" s="1"/>
  <c r="Y125" i="82"/>
  <c r="X125" i="82"/>
  <c r="X156" i="82" s="1"/>
  <c r="X157" i="82" s="1"/>
  <c r="X163" i="82" s="1"/>
  <c r="W125" i="82"/>
  <c r="W156" i="82" s="1"/>
  <c r="W157" i="82" s="1"/>
  <c r="W163" i="82" s="1"/>
  <c r="V125" i="82"/>
  <c r="V156" i="82" s="1"/>
  <c r="V157" i="82" s="1"/>
  <c r="V163" i="82" s="1"/>
  <c r="U125" i="82"/>
  <c r="U156" i="82" s="1"/>
  <c r="U157" i="82" s="1"/>
  <c r="U163" i="82" s="1"/>
  <c r="T125" i="82"/>
  <c r="T156" i="82" s="1"/>
  <c r="T157" i="82" s="1"/>
  <c r="T163" i="82" s="1"/>
  <c r="S125" i="82"/>
  <c r="R125" i="82"/>
  <c r="R156" i="82" s="1"/>
  <c r="R157" i="82" s="1"/>
  <c r="R163" i="82" s="1"/>
  <c r="Q125" i="82"/>
  <c r="Q156" i="82" s="1"/>
  <c r="Q157" i="82" s="1"/>
  <c r="Q163" i="82" s="1"/>
  <c r="P125" i="82"/>
  <c r="P156" i="82" s="1"/>
  <c r="P157" i="82" s="1"/>
  <c r="P163" i="82" s="1"/>
  <c r="O125" i="82"/>
  <c r="O156" i="82" s="1"/>
  <c r="O157" i="82" s="1"/>
  <c r="O163" i="82" s="1"/>
  <c r="N125" i="82"/>
  <c r="N156" i="82" s="1"/>
  <c r="N157" i="82" s="1"/>
  <c r="N163" i="82" s="1"/>
  <c r="M125" i="82"/>
  <c r="L125" i="82"/>
  <c r="L156" i="82" s="1"/>
  <c r="L157" i="82" s="1"/>
  <c r="L163" i="82" s="1"/>
  <c r="K125" i="82"/>
  <c r="K156" i="82" s="1"/>
  <c r="K157" i="82" s="1"/>
  <c r="K163" i="82" s="1"/>
  <c r="J125" i="82"/>
  <c r="J156" i="82" s="1"/>
  <c r="J157" i="82" s="1"/>
  <c r="J163" i="82" s="1"/>
  <c r="I125" i="82"/>
  <c r="I156" i="82" s="1"/>
  <c r="I157" i="82" s="1"/>
  <c r="I163" i="82" s="1"/>
  <c r="H125" i="82"/>
  <c r="H156" i="82" s="1"/>
  <c r="H157" i="82" s="1"/>
  <c r="H163" i="82" s="1"/>
  <c r="G125" i="82"/>
  <c r="F125" i="82"/>
  <c r="F156" i="82" s="1"/>
  <c r="F157" i="82" s="1"/>
  <c r="F163" i="82" s="1"/>
  <c r="E125" i="82"/>
  <c r="E156" i="82" s="1"/>
  <c r="E157" i="82" s="1"/>
  <c r="E163" i="82" s="1"/>
  <c r="D125" i="82"/>
  <c r="D156" i="82" s="1"/>
  <c r="D157" i="82" s="1"/>
  <c r="D163" i="82" s="1"/>
  <c r="B125" i="82"/>
  <c r="A125" i="82"/>
  <c r="H3" i="29"/>
  <c r="I3" i="29"/>
  <c r="H4" i="29"/>
  <c r="I4" i="29"/>
  <c r="H5" i="29"/>
  <c r="I5" i="29"/>
  <c r="H6" i="29"/>
  <c r="I6" i="29"/>
  <c r="H7" i="29"/>
  <c r="I7" i="29"/>
  <c r="H8" i="29"/>
  <c r="I8" i="29"/>
  <c r="H9" i="29"/>
  <c r="I9" i="29"/>
  <c r="H10" i="29"/>
  <c r="I10" i="29"/>
  <c r="H11" i="29"/>
  <c r="I11" i="29"/>
  <c r="H12" i="29"/>
  <c r="I12" i="29"/>
  <c r="H13" i="29"/>
  <c r="I13" i="29"/>
  <c r="H14" i="29"/>
  <c r="I14" i="29"/>
  <c r="H15" i="29"/>
  <c r="I15" i="29"/>
  <c r="H16" i="29"/>
  <c r="I16" i="29"/>
  <c r="H17" i="29"/>
  <c r="I17" i="29"/>
  <c r="H18" i="29"/>
  <c r="I18" i="29"/>
  <c r="H19" i="29"/>
  <c r="I19" i="29"/>
  <c r="H20" i="29"/>
  <c r="I20" i="29"/>
  <c r="H21" i="29"/>
  <c r="I21" i="29"/>
  <c r="H22" i="29"/>
  <c r="I22" i="29"/>
  <c r="H23" i="29"/>
  <c r="I23" i="29"/>
  <c r="H24" i="29"/>
  <c r="I24" i="29"/>
  <c r="H25" i="29"/>
  <c r="I25" i="29"/>
  <c r="H26" i="29"/>
  <c r="I26" i="29"/>
  <c r="H27" i="29"/>
  <c r="I27" i="29"/>
  <c r="H28" i="29"/>
  <c r="I28" i="29"/>
  <c r="H29" i="29"/>
  <c r="I29" i="29"/>
  <c r="H30" i="29"/>
  <c r="I30" i="29"/>
  <c r="H31" i="29"/>
  <c r="I31" i="29"/>
  <c r="H32" i="29"/>
  <c r="I32" i="29"/>
  <c r="H33" i="29"/>
  <c r="I33" i="29"/>
  <c r="H34" i="29"/>
  <c r="I34" i="29"/>
  <c r="H35" i="29"/>
  <c r="I35" i="29"/>
  <c r="H36" i="29"/>
  <c r="I36" i="29"/>
  <c r="H37" i="29"/>
  <c r="I37" i="29"/>
  <c r="H38" i="29"/>
  <c r="I38" i="29"/>
  <c r="H39" i="29"/>
  <c r="I39" i="29"/>
  <c r="H40" i="29"/>
  <c r="I40" i="29"/>
  <c r="H41" i="29"/>
  <c r="I41" i="29"/>
  <c r="H42" i="29"/>
  <c r="I42" i="29"/>
  <c r="H43" i="29"/>
  <c r="I43" i="29"/>
  <c r="H44" i="29"/>
  <c r="I44" i="29"/>
  <c r="H45" i="29"/>
  <c r="I45" i="29"/>
  <c r="H46" i="29"/>
  <c r="I46" i="29"/>
  <c r="H47" i="29"/>
  <c r="I47" i="29"/>
  <c r="H48" i="29"/>
  <c r="I48" i="29"/>
  <c r="H49" i="29"/>
  <c r="I49" i="29"/>
  <c r="H50" i="29"/>
  <c r="I50" i="29"/>
  <c r="H51" i="29"/>
  <c r="I51" i="29"/>
  <c r="H52" i="29"/>
  <c r="I52" i="29"/>
  <c r="H53" i="29"/>
  <c r="I53" i="29"/>
  <c r="H54" i="29"/>
  <c r="I54" i="29"/>
  <c r="H55" i="29"/>
  <c r="I55" i="29"/>
  <c r="H56" i="29"/>
  <c r="I56" i="29"/>
  <c r="H57" i="29"/>
  <c r="I57" i="29"/>
  <c r="H58" i="29"/>
  <c r="I58" i="29"/>
  <c r="I2" i="29"/>
  <c r="H2" i="29"/>
  <c r="E83" i="28"/>
  <c r="L83" i="28" s="1"/>
  <c r="D20" i="91"/>
  <c r="D21" i="91"/>
  <c r="D19" i="91"/>
  <c r="L80" i="28"/>
  <c r="E81" i="28"/>
  <c r="L81" i="28" s="1"/>
  <c r="E82" i="28"/>
  <c r="L82" i="28" s="1"/>
  <c r="A81" i="28"/>
  <c r="C81" i="28"/>
  <c r="A82" i="28"/>
  <c r="C82" i="28"/>
  <c r="A83" i="28"/>
  <c r="C83" i="28"/>
  <c r="E80" i="28"/>
  <c r="E77" i="28"/>
  <c r="C80" i="28"/>
  <c r="A80" i="28"/>
  <c r="E74" i="28"/>
  <c r="L74" i="28" s="1"/>
  <c r="E75" i="28"/>
  <c r="L75" i="28" s="1"/>
  <c r="C75" i="28"/>
  <c r="A75" i="28"/>
  <c r="C74" i="28"/>
  <c r="A74" i="28"/>
  <c r="D14" i="91"/>
  <c r="D13" i="91"/>
  <c r="D12" i="91"/>
  <c r="D26" i="91"/>
  <c r="D25" i="91"/>
  <c r="D24" i="91"/>
  <c r="D23" i="91"/>
  <c r="L85" i="28" l="1"/>
  <c r="E9" i="1"/>
  <c r="E12" i="1"/>
  <c r="E18" i="1"/>
  <c r="E81" i="1"/>
  <c r="E78" i="1"/>
  <c r="E77" i="1"/>
  <c r="E76" i="1"/>
  <c r="E75" i="1"/>
  <c r="E74" i="1"/>
  <c r="E71" i="1"/>
  <c r="E69" i="1"/>
  <c r="E67" i="1"/>
  <c r="E66" i="1"/>
  <c r="E65" i="1"/>
  <c r="E64" i="1"/>
  <c r="E63" i="1"/>
  <c r="E62" i="1"/>
  <c r="E61" i="1"/>
  <c r="E60" i="1"/>
  <c r="E59" i="1"/>
  <c r="E58" i="1"/>
  <c r="E57" i="1"/>
  <c r="E56" i="1"/>
  <c r="E55" i="1"/>
  <c r="E51" i="1"/>
  <c r="E50" i="1"/>
  <c r="E49" i="1"/>
  <c r="E48" i="1"/>
  <c r="E47" i="1"/>
  <c r="E46" i="1"/>
  <c r="E45" i="1"/>
  <c r="E44" i="1"/>
  <c r="E43" i="1"/>
  <c r="E42" i="1"/>
  <c r="E41" i="1"/>
  <c r="E39" i="1"/>
  <c r="E38" i="1"/>
  <c r="E36" i="1"/>
  <c r="E35" i="1"/>
  <c r="E34" i="1"/>
  <c r="E33" i="1"/>
  <c r="E32" i="1"/>
  <c r="E31" i="1"/>
  <c r="E30" i="1"/>
  <c r="E29" i="1"/>
  <c r="E28" i="1"/>
  <c r="E27" i="1"/>
  <c r="E25" i="1"/>
  <c r="E24" i="1"/>
  <c r="E8" i="1"/>
  <c r="E10" i="1"/>
  <c r="E11" i="1"/>
  <c r="E13" i="1"/>
  <c r="E14" i="1"/>
  <c r="E15" i="1"/>
  <c r="E16" i="1"/>
  <c r="E17" i="1"/>
  <c r="E19" i="1"/>
  <c r="E20" i="1"/>
  <c r="E21" i="1"/>
  <c r="E22" i="1"/>
  <c r="E7" i="1"/>
  <c r="E104" i="1" l="1"/>
  <c r="C64" i="28" l="1"/>
  <c r="B64" i="28"/>
  <c r="A64" i="28"/>
  <c r="E5" i="28"/>
  <c r="E6" i="28"/>
  <c r="E7" i="28"/>
  <c r="E8" i="28"/>
  <c r="E9" i="28"/>
  <c r="F9" i="28" s="1"/>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G81" i="1"/>
  <c r="G77" i="1"/>
  <c r="G72" i="1"/>
  <c r="G69" i="1"/>
  <c r="H60" i="1"/>
  <c r="G60" i="1" s="1"/>
  <c r="G58" i="1"/>
  <c r="G56" i="1"/>
  <c r="G52" i="1"/>
  <c r="G51" i="1"/>
  <c r="G49" i="1"/>
  <c r="G48" i="1"/>
  <c r="G47" i="1"/>
  <c r="G46" i="1"/>
  <c r="G45" i="1"/>
  <c r="G44" i="1"/>
  <c r="G43" i="1"/>
  <c r="G42" i="1"/>
  <c r="G41" i="1"/>
  <c r="G39" i="1"/>
  <c r="H35" i="1"/>
  <c r="G35" i="1" s="1"/>
  <c r="G33" i="1"/>
  <c r="G32" i="1"/>
  <c r="G31" i="1"/>
  <c r="G30" i="1"/>
  <c r="G29" i="1"/>
  <c r="G28" i="1"/>
  <c r="G27" i="1"/>
  <c r="G25" i="1"/>
  <c r="G24" i="1"/>
  <c r="G19" i="1"/>
  <c r="G18" i="1"/>
  <c r="G17" i="1"/>
  <c r="G16" i="1"/>
  <c r="G15" i="1"/>
  <c r="G14" i="1"/>
  <c r="G13" i="1"/>
  <c r="G12" i="1"/>
  <c r="G11" i="1"/>
  <c r="G10" i="1"/>
  <c r="G9" i="1"/>
  <c r="G8" i="1"/>
  <c r="G7" i="1"/>
  <c r="B32" i="91"/>
  <c r="B30" i="91"/>
  <c r="B28" i="91"/>
  <c r="H61" i="1"/>
  <c r="I61" i="1" s="1"/>
  <c r="H54" i="28" s="1"/>
  <c r="H36" i="1"/>
  <c r="E64" i="28"/>
  <c r="L64" i="28" s="1"/>
  <c r="E55" i="28"/>
  <c r="L55" i="28" s="1"/>
  <c r="G36" i="1" l="1"/>
  <c r="I36" i="1"/>
  <c r="H32" i="28" s="1"/>
  <c r="G61" i="1"/>
  <c r="E57" i="28" l="1"/>
  <c r="L57" i="28" s="1"/>
  <c r="E58" i="28"/>
  <c r="L58" i="28" s="1"/>
  <c r="E59" i="28"/>
  <c r="L59" i="28" s="1"/>
  <c r="E60" i="28"/>
  <c r="L60" i="28" s="1"/>
  <c r="E56" i="28"/>
  <c r="L56" i="28" s="1"/>
  <c r="A57" i="28"/>
  <c r="B57" i="28"/>
  <c r="C57" i="28"/>
  <c r="A58" i="28"/>
  <c r="B58" i="28"/>
  <c r="C58" i="28"/>
  <c r="A59" i="28"/>
  <c r="B59" i="28"/>
  <c r="C59" i="28"/>
  <c r="A60" i="28"/>
  <c r="B60" i="28"/>
  <c r="C60" i="28"/>
  <c r="C56" i="28"/>
  <c r="B56" i="28"/>
  <c r="A56" i="28"/>
  <c r="D18" i="91" l="1"/>
  <c r="D17" i="91"/>
  <c r="D16" i="91"/>
  <c r="D15" i="91"/>
  <c r="D11" i="91"/>
  <c r="D10" i="91"/>
  <c r="D9" i="91"/>
  <c r="E79" i="28" l="1"/>
  <c r="E78" i="28"/>
  <c r="E63" i="28"/>
  <c r="E73" i="28"/>
  <c r="L73" i="28" s="1"/>
  <c r="E72" i="28"/>
  <c r="L72" i="28" s="1"/>
  <c r="C72" i="28"/>
  <c r="C73" i="28"/>
  <c r="A72" i="28"/>
  <c r="A73" i="28"/>
  <c r="E76" i="28"/>
  <c r="E71" i="28"/>
  <c r="E70" i="28"/>
  <c r="C77" i="28"/>
  <c r="C78" i="28"/>
  <c r="C79" i="28"/>
  <c r="A78" i="28"/>
  <c r="A79" i="28"/>
  <c r="A77" i="28"/>
  <c r="C76" i="28"/>
  <c r="A76" i="28"/>
  <c r="C71" i="28"/>
  <c r="A71" i="28"/>
  <c r="C70" i="28"/>
  <c r="A70" i="28"/>
  <c r="E47" i="28"/>
  <c r="L47" i="28" s="1"/>
  <c r="B47" i="28"/>
  <c r="C47" i="28"/>
  <c r="A47" i="28"/>
  <c r="E99" i="28" l="1"/>
  <c r="E100" i="28"/>
  <c r="F100" i="1" l="1"/>
  <c r="E100" i="1"/>
  <c r="F98" i="1"/>
  <c r="E98" i="1"/>
  <c r="F97" i="1"/>
  <c r="E97" i="1"/>
  <c r="F96" i="1"/>
  <c r="E96" i="1"/>
  <c r="F95" i="1"/>
  <c r="E95" i="1"/>
  <c r="C96" i="28" l="1"/>
  <c r="E93" i="28" l="1"/>
  <c r="E96" i="28" l="1"/>
  <c r="L71" i="28" l="1"/>
  <c r="L70" i="28"/>
  <c r="L76" i="28" l="1"/>
  <c r="L77" i="28"/>
  <c r="L78" i="28"/>
  <c r="L79" i="28"/>
  <c r="E98" i="28" l="1"/>
  <c r="L99" i="28"/>
  <c r="L100" i="28"/>
  <c r="E101" i="28"/>
  <c r="E97" i="28"/>
  <c r="A98" i="28"/>
  <c r="A99" i="28"/>
  <c r="A100" i="28"/>
  <c r="A101" i="28"/>
  <c r="A97" i="28"/>
  <c r="F96" i="28"/>
  <c r="G84" i="1"/>
  <c r="F93" i="28" s="1"/>
  <c r="G85" i="1"/>
  <c r="F94" i="28" s="1"/>
  <c r="G86" i="1"/>
  <c r="F95" i="28" s="1"/>
  <c r="G83" i="1"/>
  <c r="F92" i="28" s="1"/>
  <c r="L101" i="28" l="1"/>
  <c r="L98" i="28"/>
  <c r="L97" i="28"/>
  <c r="C98" i="28"/>
  <c r="C99" i="28"/>
  <c r="C101" i="28"/>
  <c r="C97" i="28"/>
  <c r="F101" i="28" l="1"/>
  <c r="F100" i="28"/>
  <c r="F99" i="28"/>
  <c r="F98" i="28"/>
  <c r="F97" i="28"/>
  <c r="D3" i="1" l="1"/>
  <c r="L4" i="28" l="1"/>
  <c r="A96" i="28" l="1"/>
  <c r="E95" i="28"/>
  <c r="C95" i="28"/>
  <c r="A95" i="28"/>
  <c r="E94" i="28"/>
  <c r="C94" i="28"/>
  <c r="A94" i="28"/>
  <c r="C93" i="28"/>
  <c r="A93" i="28"/>
  <c r="E92" i="28"/>
  <c r="C92" i="28"/>
  <c r="A92" i="28"/>
  <c r="H69" i="28"/>
  <c r="E69" i="28"/>
  <c r="C69" i="28"/>
  <c r="B69" i="28"/>
  <c r="A69" i="28"/>
  <c r="E68" i="28"/>
  <c r="C68" i="28"/>
  <c r="B68" i="28"/>
  <c r="A68" i="28"/>
  <c r="E67" i="28"/>
  <c r="C67" i="28"/>
  <c r="B67" i="28"/>
  <c r="A67" i="28"/>
  <c r="E66" i="28"/>
  <c r="C66" i="28"/>
  <c r="B66" i="28"/>
  <c r="A66" i="28"/>
  <c r="E65" i="28"/>
  <c r="C65" i="28"/>
  <c r="B65" i="28"/>
  <c r="A65" i="28"/>
  <c r="C63" i="28"/>
  <c r="B63" i="28"/>
  <c r="A63" i="28"/>
  <c r="E62" i="28"/>
  <c r="C62" i="28"/>
  <c r="B62" i="28"/>
  <c r="A62" i="28"/>
  <c r="E61" i="28"/>
  <c r="C61" i="28"/>
  <c r="B61" i="28"/>
  <c r="A61" i="28"/>
  <c r="E54" i="28"/>
  <c r="C54" i="28"/>
  <c r="B54" i="28"/>
  <c r="A54" i="28"/>
  <c r="E53" i="28"/>
  <c r="C53" i="28"/>
  <c r="B53" i="28"/>
  <c r="A53" i="28"/>
  <c r="E52" i="28"/>
  <c r="C52" i="28"/>
  <c r="B52" i="28"/>
  <c r="A52" i="28"/>
  <c r="E51" i="28"/>
  <c r="C51" i="28"/>
  <c r="B51" i="28"/>
  <c r="A51" i="28"/>
  <c r="E50" i="28"/>
  <c r="C50" i="28"/>
  <c r="B50" i="28"/>
  <c r="A50" i="28"/>
  <c r="E49" i="28"/>
  <c r="C49" i="28"/>
  <c r="B49" i="28"/>
  <c r="A49" i="28"/>
  <c r="E48" i="28"/>
  <c r="C48" i="28"/>
  <c r="B48" i="28"/>
  <c r="A48"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E37" i="28"/>
  <c r="C37" i="28"/>
  <c r="B37" i="28"/>
  <c r="A37" i="28"/>
  <c r="E36" i="28"/>
  <c r="C36" i="28"/>
  <c r="B36" i="28"/>
  <c r="A36" i="28"/>
  <c r="C35" i="28"/>
  <c r="B35" i="28"/>
  <c r="A35" i="28"/>
  <c r="C34" i="28"/>
  <c r="B34" i="28"/>
  <c r="A34" i="28"/>
  <c r="C33" i="28"/>
  <c r="B33" i="28"/>
  <c r="A33" i="28"/>
  <c r="C32" i="28"/>
  <c r="B32" i="28"/>
  <c r="A32" i="28"/>
  <c r="C31" i="28"/>
  <c r="B31" i="28"/>
  <c r="A31" i="28"/>
  <c r="C30" i="28"/>
  <c r="B30" i="28"/>
  <c r="A30" i="28"/>
  <c r="C29" i="28"/>
  <c r="B29" i="28"/>
  <c r="A29" i="28"/>
  <c r="C28" i="28"/>
  <c r="B28" i="28"/>
  <c r="A28" i="28"/>
  <c r="C27" i="28"/>
  <c r="B27" i="28"/>
  <c r="A27" i="28"/>
  <c r="C26" i="28"/>
  <c r="B26" i="28"/>
  <c r="A26" i="28"/>
  <c r="C25" i="28"/>
  <c r="B25" i="28"/>
  <c r="A25" i="28"/>
  <c r="C24" i="28"/>
  <c r="B24" i="28"/>
  <c r="A24" i="28"/>
  <c r="C23" i="28"/>
  <c r="B23" i="28"/>
  <c r="A23" i="28"/>
  <c r="C22" i="28"/>
  <c r="B22" i="28"/>
  <c r="A22" i="28"/>
  <c r="C21" i="28"/>
  <c r="B21" i="28"/>
  <c r="A21" i="28"/>
  <c r="C20" i="28"/>
  <c r="B20" i="28"/>
  <c r="A20" i="28"/>
  <c r="C19" i="28"/>
  <c r="B19" i="28"/>
  <c r="A19" i="28"/>
  <c r="C18" i="28"/>
  <c r="B18" i="28"/>
  <c r="A18" i="28"/>
  <c r="H17" i="28"/>
  <c r="C17" i="28"/>
  <c r="B17" i="28"/>
  <c r="A17" i="28"/>
  <c r="H16" i="28"/>
  <c r="C16" i="28"/>
  <c r="B16" i="28"/>
  <c r="A16" i="28"/>
  <c r="C15" i="28"/>
  <c r="B15" i="28"/>
  <c r="A15" i="28"/>
  <c r="C14" i="28"/>
  <c r="B14" i="28"/>
  <c r="A14" i="28"/>
  <c r="C13" i="28"/>
  <c r="B13" i="28"/>
  <c r="A13" i="28"/>
  <c r="C12" i="28"/>
  <c r="B12" i="28"/>
  <c r="A12" i="28"/>
  <c r="C11" i="28"/>
  <c r="B11" i="28"/>
  <c r="A11" i="28"/>
  <c r="H10" i="28"/>
  <c r="C10" i="28"/>
  <c r="B10" i="28"/>
  <c r="A10" i="28"/>
  <c r="H9" i="28"/>
  <c r="C9" i="28"/>
  <c r="B9" i="28"/>
  <c r="A9" i="28"/>
  <c r="H8" i="28"/>
  <c r="C8" i="28"/>
  <c r="B8" i="28"/>
  <c r="A8" i="28"/>
  <c r="H7" i="28"/>
  <c r="G7" i="28"/>
  <c r="C7" i="28"/>
  <c r="B7" i="28"/>
  <c r="A7" i="28"/>
  <c r="H6" i="28"/>
  <c r="C6" i="28"/>
  <c r="B6" i="28"/>
  <c r="A6" i="28"/>
  <c r="H5" i="28"/>
  <c r="C5" i="28"/>
  <c r="B5" i="28"/>
  <c r="A5" i="28"/>
  <c r="C2" i="28"/>
  <c r="H78" i="1"/>
  <c r="H76" i="1"/>
  <c r="G75" i="1"/>
  <c r="H52" i="1"/>
  <c r="O32" i="28"/>
  <c r="O31" i="28"/>
  <c r="H22" i="1"/>
  <c r="G22" i="1" s="1"/>
  <c r="O20" i="28"/>
  <c r="O19" i="28"/>
  <c r="L102" i="28"/>
  <c r="L92" i="28" l="1"/>
  <c r="L69" i="28"/>
  <c r="F69" i="28" s="1"/>
  <c r="L68" i="28"/>
  <c r="L67" i="28"/>
  <c r="L66" i="28"/>
  <c r="F66" i="28" s="1"/>
  <c r="L65" i="28"/>
  <c r="L63" i="28"/>
  <c r="L62" i="28"/>
  <c r="L61" i="28"/>
  <c r="L54" i="28"/>
  <c r="L53" i="28"/>
  <c r="L51" i="28"/>
  <c r="F51" i="28" s="1"/>
  <c r="L50" i="28"/>
  <c r="L48" i="28"/>
  <c r="L49" i="28"/>
  <c r="F49" i="28" s="1"/>
  <c r="L45" i="28"/>
  <c r="L46" i="28"/>
  <c r="L43" i="28"/>
  <c r="L44" i="28"/>
  <c r="L42" i="28"/>
  <c r="L40" i="28"/>
  <c r="F40" i="28" s="1"/>
  <c r="L39" i="28"/>
  <c r="F39" i="28" s="1"/>
  <c r="L41" i="28"/>
  <c r="L36" i="28"/>
  <c r="L38" i="28"/>
  <c r="L35" i="28"/>
  <c r="L37" i="28"/>
  <c r="L34" i="28"/>
  <c r="F34" i="28" s="1"/>
  <c r="L33" i="28"/>
  <c r="L27" i="28"/>
  <c r="L24" i="28"/>
  <c r="L32" i="28"/>
  <c r="L29" i="28"/>
  <c r="F29" i="28" s="1"/>
  <c r="L26" i="28"/>
  <c r="L23" i="28"/>
  <c r="F23" i="28" s="1"/>
  <c r="L31" i="28"/>
  <c r="L28" i="28"/>
  <c r="L25" i="28"/>
  <c r="L30" i="28"/>
  <c r="L22" i="28"/>
  <c r="F22" i="28" s="1"/>
  <c r="L21" i="28"/>
  <c r="F21" i="28" s="1"/>
  <c r="L20" i="28"/>
  <c r="L19" i="28"/>
  <c r="L18" i="28"/>
  <c r="L17" i="28"/>
  <c r="F17" i="28" s="1"/>
  <c r="L15" i="28"/>
  <c r="L14" i="28"/>
  <c r="L13" i="28"/>
  <c r="L12" i="28"/>
  <c r="L11" i="28"/>
  <c r="L9" i="28"/>
  <c r="L8" i="28"/>
  <c r="L6" i="28"/>
  <c r="F6" i="28" s="1"/>
  <c r="L5" i="28"/>
  <c r="L7" i="28"/>
  <c r="L16" i="28"/>
  <c r="L94" i="28"/>
  <c r="L95" i="28"/>
  <c r="L93" i="28"/>
  <c r="L96" i="28"/>
  <c r="L10" i="28"/>
  <c r="O46" i="28"/>
  <c r="O18" i="28"/>
  <c r="D1" i="28" l="1"/>
  <c r="L52" i="28"/>
  <c r="G53" i="28" s="1"/>
  <c r="G32" i="28"/>
  <c r="F32" i="28"/>
  <c r="F42" i="28"/>
  <c r="F44" i="28"/>
  <c r="F38" i="28"/>
  <c r="F35" i="28"/>
  <c r="F43" i="28"/>
  <c r="H68" i="28"/>
  <c r="F68" i="28" s="1"/>
  <c r="F67" i="28"/>
  <c r="G46" i="28"/>
  <c r="F46" i="28"/>
  <c r="G54" i="28"/>
  <c r="F54" i="28"/>
  <c r="F10" i="28"/>
  <c r="F16" i="28"/>
  <c r="F36" i="28"/>
  <c r="F45" i="28"/>
  <c r="G20" i="28"/>
  <c r="F20" i="28"/>
  <c r="G31" i="28"/>
  <c r="F31" i="28"/>
  <c r="F41" i="28"/>
  <c r="F61" i="28"/>
  <c r="F8" i="28"/>
  <c r="F7" i="28"/>
  <c r="L84" i="28"/>
  <c r="L105" i="28" s="1"/>
  <c r="F53" i="28" l="1"/>
  <c r="L107" i="28"/>
</calcChain>
</file>

<file path=xl/sharedStrings.xml><?xml version="1.0" encoding="utf-8"?>
<sst xmlns="http://schemas.openxmlformats.org/spreadsheetml/2006/main" count="2485" uniqueCount="1060">
  <si>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</si>
  <si>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</si>
  <si>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</si>
  <si>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</si>
  <si>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</si>
  <si>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</si>
  <si>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</si>
  <si>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</si>
  <si>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</si>
  <si>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</si>
  <si>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</si>
  <si>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</si>
  <si>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</si>
  <si>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</si>
  <si>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</si>
  <si>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</si>
  <si>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</si>
  <si>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</si>
  <si>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</si>
  <si>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</si>
  <si>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</si>
  <si>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</si>
  <si>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</si>
  <si>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</si>
  <si>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</si>
  <si>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</si>
  <si>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</si>
  <si>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</si>
  <si>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Gov - Net Investment in Capital Assets</t>
  </si>
  <si>
    <t>Gov - Restricted Net Position</t>
  </si>
  <si>
    <t>Gov - Unrestricted Net Position</t>
  </si>
  <si>
    <t>Gov - Any Adj. to Beginning Net Position</t>
  </si>
  <si>
    <t>How Data is used</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</si>
  <si>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</si>
  <si>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</si>
  <si>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</si>
  <si>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</si>
  <si>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</si>
  <si>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</si>
  <si>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</si>
  <si>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</si>
  <si>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</si>
  <si>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</si>
  <si>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</si>
  <si>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</si>
  <si>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</si>
  <si>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</si>
  <si>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</si>
  <si>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</si>
  <si>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</si>
  <si>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</si>
  <si>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</si>
  <si>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</si>
  <si>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</si>
  <si>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</si>
  <si>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</si>
  <si>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</si>
  <si>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</si>
  <si>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</si>
  <si>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</si>
  <si>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</si>
  <si>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</si>
  <si>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</si>
  <si>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</si>
  <si>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</si>
  <si>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</si>
  <si>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OPEB Note</t>
  </si>
  <si>
    <t>Fund Balance Note</t>
  </si>
  <si>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</si>
  <si>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</si>
  <si>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</si>
  <si>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</si>
  <si>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</si>
  <si>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</si>
  <si>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</si>
  <si>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</si>
  <si>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</si>
  <si>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</si>
  <si>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</si>
  <si>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</si>
  <si>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</si>
  <si>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</si>
  <si>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</si>
  <si>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</si>
  <si>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</si>
  <si>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</si>
  <si>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</si>
  <si>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 xml:space="preserve">Gen Fund - Total Expenditures </t>
  </si>
  <si>
    <t>Gen Fund - Transfers In</t>
  </si>
  <si>
    <t>Gen Fund - Transfers Out</t>
  </si>
  <si>
    <t xml:space="preserve">Gen Fund - Proceeds from LTD </t>
  </si>
  <si>
    <t>Gen Fund - Change in Fund Balance</t>
  </si>
  <si>
    <t>Gen Fund - Any Adj. to Beginning Net Assets</t>
  </si>
  <si>
    <t>Fiduciary - Cash and Investments</t>
  </si>
  <si>
    <t>Gen Fund - Encumbrances</t>
  </si>
  <si>
    <t>Units with Electric Operations have $.07, $.08, $.09</t>
  </si>
  <si>
    <t>Units with Water Sewer Operations have $.01</t>
  </si>
  <si>
    <t>CCH Unit Type</t>
  </si>
  <si>
    <t>CCH Unit Code</t>
  </si>
  <si>
    <t>Prior Year Amts.</t>
  </si>
  <si>
    <t>Select Your Unit's Name from the drop down box in cell D2</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</si>
  <si>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</si>
  <si>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</si>
  <si>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</si>
  <si>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</si>
  <si>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</si>
  <si>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</si>
  <si>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</si>
  <si>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Error Amounts</t>
  </si>
  <si>
    <t>Error Count</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</si>
  <si>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</si>
  <si>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</si>
  <si>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</si>
  <si>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</si>
  <si>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</si>
  <si>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</si>
  <si>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</si>
  <si>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</si>
  <si>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</si>
  <si>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</si>
  <si>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</si>
  <si>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</si>
  <si>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</si>
  <si>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</si>
  <si>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https://www.nctreasurer.com/slg/lfm/financial-analysis/Pages/Analysis-by-Population.aspx</t>
  </si>
  <si>
    <t>OPEB
 Note or RSI</t>
  </si>
  <si>
    <t>Notes or formulas</t>
  </si>
  <si>
    <t>OPEB
RSI</t>
  </si>
  <si>
    <t/>
  </si>
  <si>
    <t>FS., Pension note or RSI</t>
  </si>
  <si>
    <t>Notes to the Financial Statements - Pension Note</t>
  </si>
  <si>
    <t>Net Pension Liability</t>
  </si>
  <si>
    <t>Determination of Fiscal Health</t>
  </si>
  <si>
    <t>Fund Balance, Unassigned</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</si>
  <si>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</si>
  <si>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</si>
  <si>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</si>
  <si>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</si>
  <si>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</si>
  <si>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</si>
  <si>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 xml:space="preserve"> GF - Fund balance, Assigned </t>
  </si>
  <si>
    <t>GF - Fund Balance, Unassigned</t>
  </si>
  <si>
    <t>Acct #</t>
  </si>
  <si>
    <t>Fund balance, Assigned (total of all assigned components)</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</si>
  <si>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</si>
  <si>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</si>
  <si>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</si>
  <si>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</si>
  <si>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</si>
  <si>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</si>
  <si>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</si>
  <si>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</si>
  <si>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</si>
  <si>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</si>
  <si>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</si>
  <si>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</si>
  <si>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</si>
  <si>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</si>
  <si>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</si>
  <si>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</si>
  <si>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</si>
  <si>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</si>
  <si>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</si>
  <si>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</si>
  <si>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</si>
  <si>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</si>
  <si>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</si>
  <si>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</si>
  <si>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</si>
  <si>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</si>
  <si>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</si>
  <si>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</si>
  <si>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</si>
  <si>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</si>
  <si>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</si>
  <si>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</si>
  <si>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</si>
  <si>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</si>
  <si>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</si>
  <si>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</si>
  <si>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</si>
  <si>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</si>
  <si>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</si>
  <si>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</si>
  <si>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</si>
  <si>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</si>
  <si>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</si>
  <si>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</si>
  <si>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</si>
  <si>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</si>
  <si>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</si>
  <si>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</si>
  <si>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</si>
  <si>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</si>
  <si>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</si>
  <si>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</si>
  <si>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Hamilton</t>
  </si>
  <si>
    <t>Decrease</t>
  </si>
  <si>
    <t>No Change</t>
  </si>
  <si>
    <t>Performance Indicator</t>
  </si>
  <si>
    <t>TD Auditor</t>
  </si>
  <si>
    <t>Number of significant deficiency findings (other than in Questions 15-18 )</t>
  </si>
  <si>
    <t>Number of material weaknesses findings (other than in Questions 15-18)</t>
  </si>
  <si>
    <t>D</t>
  </si>
  <si>
    <t>E</t>
  </si>
  <si>
    <t>F</t>
  </si>
  <si>
    <t>G</t>
  </si>
  <si>
    <t>H</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</si>
  <si>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</si>
  <si>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</si>
  <si>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</si>
  <si>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</si>
  <si>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must be populated  in L column for database upload</t>
  </si>
  <si>
    <t>TD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</si>
  <si>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</si>
  <si>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</si>
  <si>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</si>
  <si>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</si>
  <si>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</si>
  <si>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</si>
  <si>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</si>
  <si>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</si>
  <si>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</si>
  <si>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</si>
  <si>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</si>
  <si>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</si>
  <si>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</si>
  <si>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</si>
  <si>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</si>
  <si>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</si>
  <si>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</si>
  <si>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</si>
  <si>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</si>
  <si>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</si>
  <si>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</si>
  <si>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</si>
  <si>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</si>
  <si>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</si>
  <si>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</si>
  <si>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</si>
  <si>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</si>
  <si>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</si>
  <si>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</si>
  <si>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</si>
  <si>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</si>
  <si>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</si>
  <si>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</si>
  <si>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</si>
  <si>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</si>
  <si>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</si>
  <si>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</si>
  <si>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</si>
  <si>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</si>
  <si>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Messages</t>
  </si>
  <si>
    <t>Leave blank if data not available</t>
  </si>
  <si>
    <t>Select Unit Name from Drop Down List</t>
  </si>
  <si>
    <t>Section 1: Data Collection NOTE:  the data submitted below may be used in various published reports</t>
  </si>
  <si>
    <t>Stanley</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</si>
  <si>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</si>
  <si>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</si>
  <si>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</si>
  <si>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</si>
  <si>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</si>
  <si>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</si>
  <si>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</si>
  <si>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</si>
  <si>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</si>
  <si>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</si>
  <si>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</si>
  <si>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</si>
  <si>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</si>
  <si>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</si>
  <si>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</si>
  <si>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</si>
  <si>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</si>
  <si>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Combined Total of all Proprietary Funds - Change in Net Position</t>
  </si>
  <si>
    <t>BOE Only-- Local Current Exp. Revenue from County.</t>
  </si>
  <si>
    <t>BOE- Only-- Capital outlay revenue from county (GF, SRF, CPF)</t>
  </si>
  <si>
    <t>Gov - Select Current Liabilities</t>
  </si>
  <si>
    <t>GA- Total General revenues (No transfers, special, extraordinary items)(SOA)</t>
  </si>
  <si>
    <t>Gen Fund - Any Adj. to Beginning Net Position</t>
  </si>
  <si>
    <t>Gen Fund - Total Expenditures</t>
  </si>
  <si>
    <t>Gen Fund - Proceeds from LTD</t>
  </si>
  <si>
    <t>Supplemental School Tax</t>
  </si>
  <si>
    <t>OPEB
1-implicit rate only
2-no benefit
3-benfit
4- state health plan</t>
  </si>
  <si>
    <t>Yes  or "1" indicates unit has defined benefit other than the ones adm. By the state</t>
  </si>
  <si>
    <t>GF - Advance to</t>
  </si>
  <si>
    <t>Local Curr Exp trx to Fund 8</t>
  </si>
  <si>
    <t>Capital Outlay trx to Fund 8</t>
  </si>
  <si>
    <t>Compliance opinion - enter "1" for clean Opinion or "2" for other than clean opinion</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</si>
  <si>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</si>
  <si>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</si>
  <si>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</si>
  <si>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</si>
  <si>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</si>
  <si>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</si>
  <si>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</si>
  <si>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</si>
  <si>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</si>
  <si>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</si>
  <si>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</si>
  <si>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</si>
  <si>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</si>
  <si>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</si>
  <si>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</si>
  <si>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</si>
  <si>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</si>
  <si>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</si>
  <si>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</si>
  <si>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</si>
  <si>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</si>
  <si>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</si>
  <si>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Name of Official who signed the Data Input Worksheet</t>
  </si>
  <si>
    <t>Title of Official who signed the Data input Worksheet</t>
  </si>
  <si>
    <t>Finance Director</t>
  </si>
  <si>
    <t>Finance Officer</t>
  </si>
  <si>
    <t>FINANCE OFFICER</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</si>
  <si>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</si>
  <si>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</si>
  <si>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</si>
  <si>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</si>
  <si>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</si>
  <si>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</si>
  <si>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</si>
  <si>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</si>
  <si>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</si>
  <si>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</si>
  <si>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</si>
  <si>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</si>
  <si>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</si>
  <si>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</si>
  <si>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</si>
  <si>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</si>
  <si>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</si>
  <si>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</si>
  <si>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</si>
  <si>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</si>
  <si>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</si>
  <si>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</si>
  <si>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</si>
  <si>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</si>
  <si>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</si>
  <si>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</si>
  <si>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</si>
  <si>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</si>
  <si>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</si>
  <si>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</si>
  <si>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</si>
  <si>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Lisa</t>
  </si>
  <si>
    <t>1/1/2019</t>
  </si>
  <si>
    <t>Chief Financial Officer</t>
  </si>
  <si>
    <t>Governmental Activities - Benchmarking Tool uses account 336 in the code to calculate liquidity quick ratio.  Must be included on imported to CCH and SQL database.  Memos used these accounts as well.</t>
  </si>
  <si>
    <t>Telephone Number and Ext., etc.</t>
  </si>
  <si>
    <t>formula code</t>
  </si>
  <si>
    <t>10/12/2020</t>
  </si>
  <si>
    <t>7/1/2019</t>
  </si>
  <si>
    <t>Mark to Market unrealized losses in the General Fund.</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</si>
  <si>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</si>
  <si>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</si>
  <si>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</si>
  <si>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</si>
  <si>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</si>
  <si>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</si>
  <si>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</si>
  <si>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John</t>
  </si>
  <si>
    <t>Rhonda</t>
  </si>
  <si>
    <t>Jones</t>
  </si>
  <si>
    <t>Winters</t>
  </si>
  <si>
    <t>Moore</t>
  </si>
  <si>
    <t>Director of Finance</t>
  </si>
  <si>
    <t>GF FBA% of Exp w/o Powell Bill Formula: (506+536-4-5-6-11+647)/(532+20+509-533-508)</t>
  </si>
  <si>
    <t>10/1/2020</t>
  </si>
  <si>
    <t>Michael</t>
  </si>
  <si>
    <t>Debra</t>
  </si>
  <si>
    <t>4/1/2020</t>
  </si>
  <si>
    <r>
      <t xml:space="preserve">Mark to Market unrealized losses in the General Fund.  </t>
    </r>
    <r>
      <rPr>
        <sz val="11"/>
        <color theme="5" tint="-0.249977111117893"/>
        <rFont val="Calibri"/>
        <family val="2"/>
        <scheme val="minor"/>
      </rPr>
      <t>(enter as a negative number)</t>
    </r>
  </si>
  <si>
    <t>Combined Totals of all Proprietary Funds - Revenue, Expenses, Changes in Net Position</t>
  </si>
  <si>
    <t>Combined Totals of all Proprietary Funds - Change in net position - (increase in net position is recorded as a positive and a decrease in net position is recorded as a negative)</t>
  </si>
  <si>
    <t>Carol</t>
  </si>
  <si>
    <t>Denise</t>
  </si>
  <si>
    <t>Beth</t>
  </si>
  <si>
    <t>Angie</t>
  </si>
  <si>
    <t>Davis</t>
  </si>
  <si>
    <t>DIW batch total</t>
  </si>
  <si>
    <t>School Current Expense Report</t>
  </si>
  <si>
    <t>General Fund-Rev, Exp. Change in Fund Balance or General Fund Budget Actual</t>
  </si>
  <si>
    <t>Amount of Supplemental School Tax revenue recorded in the governmental funds.</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</si>
  <si>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</si>
  <si>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</si>
  <si>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</si>
  <si>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</si>
  <si>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Amount of Local Current Expense Funds received from the County transferred to Fund 8 this year.</t>
  </si>
  <si>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</si>
  <si>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t>FS., OPEB note or RSI</t>
  </si>
  <si>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</si>
  <si>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</si>
  <si>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t>Net OPEB Liability RHBF</t>
  </si>
  <si>
    <t>Kannapolis City Schools</t>
  </si>
  <si>
    <t>Lee County Schools</t>
  </si>
  <si>
    <t>Lenoir County Schools</t>
  </si>
  <si>
    <t>Lexington City Schools</t>
  </si>
  <si>
    <t>Lincoln County Schools</t>
  </si>
  <si>
    <t>Macon County Schools</t>
  </si>
  <si>
    <t>Madison County Schools</t>
  </si>
  <si>
    <t>Martin County Schools</t>
  </si>
  <si>
    <t>McDowell County Schools</t>
  </si>
  <si>
    <t>Mitchell County Schools</t>
  </si>
  <si>
    <t>Montgomery County Schools</t>
  </si>
  <si>
    <t>Moore County Schools</t>
  </si>
  <si>
    <t>Mooresville Graded School District</t>
  </si>
  <si>
    <t>Mount Airy City Schools</t>
  </si>
  <si>
    <t>Nash County Public Schools</t>
  </si>
  <si>
    <t>New Hanover County Schools</t>
  </si>
  <si>
    <t>Newton/Conover City Schools</t>
  </si>
  <si>
    <t>Northampton County Schools</t>
  </si>
  <si>
    <t>Northeast Regional School of Biotechnology and Agriscience</t>
  </si>
  <si>
    <t>Onslow County Schools</t>
  </si>
  <si>
    <t>Orange County Schools</t>
  </si>
  <si>
    <t>Pamlico County Schools</t>
  </si>
  <si>
    <t>Pender County Schools</t>
  </si>
  <si>
    <t>Perquimans County Schools</t>
  </si>
  <si>
    <t>Person County Schools</t>
  </si>
  <si>
    <t>Pitt County Schools</t>
  </si>
  <si>
    <t>Polk County Schools</t>
  </si>
  <si>
    <t>Randolph County Schools</t>
  </si>
  <si>
    <t>Richmond County Schools</t>
  </si>
  <si>
    <t>Roanoke Rapids City Schools</t>
  </si>
  <si>
    <t>Robeson County Schools</t>
  </si>
  <si>
    <t>Rockingham County Schools</t>
  </si>
  <si>
    <t>Rowan County/Salisbury City Schools</t>
  </si>
  <si>
    <t>Rutherford County Schools</t>
  </si>
  <si>
    <t>Sampson County Schools</t>
  </si>
  <si>
    <t>Scotland County Schools</t>
  </si>
  <si>
    <t>Stanly County Schools</t>
  </si>
  <si>
    <t>Stokes County Schools</t>
  </si>
  <si>
    <t>Surry County Schools</t>
  </si>
  <si>
    <t>Swain County Schools</t>
  </si>
  <si>
    <t>Thomasville City Schools</t>
  </si>
  <si>
    <t>Transylvania County Schools</t>
  </si>
  <si>
    <t>Tyrrell County Schools</t>
  </si>
  <si>
    <t>Union County Schools</t>
  </si>
  <si>
    <t>Vance County Schools</t>
  </si>
  <si>
    <t>Wake County Schools</t>
  </si>
  <si>
    <t>Warren County Schools</t>
  </si>
  <si>
    <t>Washington County Schools</t>
  </si>
  <si>
    <t>Watauga County Schools</t>
  </si>
  <si>
    <t>Wayne County Public Schools</t>
  </si>
  <si>
    <t>Weldon City Schools</t>
  </si>
  <si>
    <t>Whiteville City Schools</t>
  </si>
  <si>
    <t>Wilkes County Schools</t>
  </si>
  <si>
    <t>Wilson County Schools</t>
  </si>
  <si>
    <t>Winston-Salem/Forsyth County Schools</t>
  </si>
  <si>
    <t>Yadkin County Schools</t>
  </si>
  <si>
    <t>Yancey County Schools</t>
  </si>
  <si>
    <t>Steve</t>
  </si>
  <si>
    <t>Tina</t>
  </si>
  <si>
    <t>Kelly</t>
  </si>
  <si>
    <t>Eric</t>
  </si>
  <si>
    <t>Suzanne</t>
  </si>
  <si>
    <t>Mitch</t>
  </si>
  <si>
    <t>Audra</t>
  </si>
  <si>
    <t>Carmen</t>
  </si>
  <si>
    <t>Jeffrey</t>
  </si>
  <si>
    <t>Rube</t>
  </si>
  <si>
    <t>Julie</t>
  </si>
  <si>
    <t>Debora</t>
  </si>
  <si>
    <t>Todd</t>
  </si>
  <si>
    <t>Andrea</t>
  </si>
  <si>
    <t>Erica</t>
  </si>
  <si>
    <t>Annie</t>
  </si>
  <si>
    <t>Heidi</t>
  </si>
  <si>
    <t>Cynthia</t>
  </si>
  <si>
    <t>Terry</t>
  </si>
  <si>
    <t>Lanette</t>
  </si>
  <si>
    <t>Stephanie</t>
  </si>
  <si>
    <t>Gabrielle</t>
  </si>
  <si>
    <t>Carolyn</t>
  </si>
  <si>
    <t>Shanna</t>
  </si>
  <si>
    <t>Mark</t>
  </si>
  <si>
    <t>Jolanda</t>
  </si>
  <si>
    <t>Ly</t>
  </si>
  <si>
    <t>Leslie</t>
  </si>
  <si>
    <t>Matilda</t>
  </si>
  <si>
    <t>Annette</t>
  </si>
  <si>
    <t>Seth</t>
  </si>
  <si>
    <t>Art</t>
  </si>
  <si>
    <t>Nowlin</t>
  </si>
  <si>
    <t>Adams</t>
  </si>
  <si>
    <t>McCraw</t>
  </si>
  <si>
    <t>Cook</t>
  </si>
  <si>
    <t>Wallin</t>
  </si>
  <si>
    <t>Rampey</t>
  </si>
  <si>
    <t>Taylor</t>
  </si>
  <si>
    <t>Chilton</t>
  </si>
  <si>
    <t>Houston</t>
  </si>
  <si>
    <t>Baggett</t>
  </si>
  <si>
    <t>Hollamon</t>
  </si>
  <si>
    <t>Rath</t>
  </si>
  <si>
    <t>Curtis</t>
  </si>
  <si>
    <t>Blanchard</t>
  </si>
  <si>
    <t>Masten</t>
  </si>
  <si>
    <t>Lovelace</t>
  </si>
  <si>
    <t>Lowe</t>
  </si>
  <si>
    <t>Edmonds</t>
  </si>
  <si>
    <t>Midgette</t>
  </si>
  <si>
    <t>Setzer</t>
  </si>
  <si>
    <t>Ellis</t>
  </si>
  <si>
    <t>Herndon</t>
  </si>
  <si>
    <t>Kerns</t>
  </si>
  <si>
    <t>Mesimer</t>
  </si>
  <si>
    <t>Dudney</t>
  </si>
  <si>
    <t>Treadway</t>
  </si>
  <si>
    <t>Simmons</t>
  </si>
  <si>
    <t>McLamb</t>
  </si>
  <si>
    <t>Suther</t>
  </si>
  <si>
    <t>Jordan</t>
  </si>
  <si>
    <t>Marze</t>
  </si>
  <si>
    <t>Rouse</t>
  </si>
  <si>
    <t>Campbell</t>
  </si>
  <si>
    <t>Prevette</t>
  </si>
  <si>
    <t>Bullin</t>
  </si>
  <si>
    <t>1/1/2000</t>
  </si>
  <si>
    <t>7/1/2012</t>
  </si>
  <si>
    <t>7/1/2020</t>
  </si>
  <si>
    <t>12/1/2016</t>
  </si>
  <si>
    <t>4/19/2021</t>
  </si>
  <si>
    <t>1/1/2014</t>
  </si>
  <si>
    <t>4/20/2006</t>
  </si>
  <si>
    <t>5/19/1999</t>
  </si>
  <si>
    <t>12/29/2010</t>
  </si>
  <si>
    <t>1/1/1976</t>
  </si>
  <si>
    <t>10/3/2016</t>
  </si>
  <si>
    <t>12/3/2013</t>
  </si>
  <si>
    <t>12/3/2018</t>
  </si>
  <si>
    <t>9/1/2021</t>
  </si>
  <si>
    <t>10/15/2015</t>
  </si>
  <si>
    <t>Lisa Nowlin</t>
  </si>
  <si>
    <t>Kelly Jones</t>
  </si>
  <si>
    <t>Eric Adams</t>
  </si>
  <si>
    <t>Lisa Jones</t>
  </si>
  <si>
    <t>Angie Cook</t>
  </si>
  <si>
    <t>Michael Wallin</t>
  </si>
  <si>
    <t>Suzanne Rampey</t>
  </si>
  <si>
    <t>Beth Edwards</t>
  </si>
  <si>
    <t>Mitch Taylor</t>
  </si>
  <si>
    <t>Angie Davis</t>
  </si>
  <si>
    <t>Audra Chilton</t>
  </si>
  <si>
    <t>Carmen Houston</t>
  </si>
  <si>
    <t>Debra Baggett</t>
  </si>
  <si>
    <t>Rhonda Rath</t>
  </si>
  <si>
    <t>Steve Curtis</t>
  </si>
  <si>
    <t>Rube Blanchard</t>
  </si>
  <si>
    <t>Julie Masten</t>
  </si>
  <si>
    <t>Debora Lovelace</t>
  </si>
  <si>
    <t>Todd Lowe</t>
  </si>
  <si>
    <t>Tina Edmonds</t>
  </si>
  <si>
    <t>Andrea Midgette</t>
  </si>
  <si>
    <t>Erica Setzer</t>
  </si>
  <si>
    <t>Annie Ellis</t>
  </si>
  <si>
    <t>Heidi Kerns</t>
  </si>
  <si>
    <t>Cynthia Mesimer</t>
  </si>
  <si>
    <t>Terry L. Dudney</t>
  </si>
  <si>
    <t>Lanette A. Moore</t>
  </si>
  <si>
    <t>Stephanie Treadway</t>
  </si>
  <si>
    <t>Shanna McLamb</t>
  </si>
  <si>
    <t>Mark Winters</t>
  </si>
  <si>
    <t>Jolanda Jordan</t>
  </si>
  <si>
    <t>Ly Marze</t>
  </si>
  <si>
    <t>Leslie Rouse</t>
  </si>
  <si>
    <t>Matilda Campbell</t>
  </si>
  <si>
    <t>Annette Hamilton</t>
  </si>
  <si>
    <t>Art Stanley</t>
  </si>
  <si>
    <t>Denise K. Bullin</t>
  </si>
  <si>
    <t>Executive Director of Finance</t>
  </si>
  <si>
    <t>Chief Finance Officer</t>
  </si>
  <si>
    <t>Interim Finance Officer</t>
  </si>
  <si>
    <t>Assistant Superintendent of Business Services</t>
  </si>
  <si>
    <t>704-938-1131</t>
  </si>
  <si>
    <t>252-527-1109</t>
  </si>
  <si>
    <t>828-524-3314</t>
  </si>
  <si>
    <t>828-652-4535</t>
  </si>
  <si>
    <t>910-947-2976 ext.100252</t>
  </si>
  <si>
    <t>704-658-2540</t>
  </si>
  <si>
    <t>336-786-8355</t>
  </si>
  <si>
    <t>828-464-3191</t>
  </si>
  <si>
    <t>252-534-1371</t>
  </si>
  <si>
    <t>252-830-4200</t>
  </si>
  <si>
    <t>919-732-8126</t>
  </si>
  <si>
    <t>828-894-3051</t>
  </si>
  <si>
    <t>910-582-5860</t>
  </si>
  <si>
    <t>252-519-7124</t>
  </si>
  <si>
    <t>336-627-2641</t>
  </si>
  <si>
    <t>704-630-6020</t>
  </si>
  <si>
    <t>828-288-2240</t>
  </si>
  <si>
    <t>910-592-1401</t>
  </si>
  <si>
    <t>704-961-3000</t>
  </si>
  <si>
    <t>336-593-8146 ext.221</t>
  </si>
  <si>
    <t>336-386-8211</t>
  </si>
  <si>
    <t>828-488-3129</t>
  </si>
  <si>
    <t>336-474-4222</t>
  </si>
  <si>
    <t>828-884-6173</t>
  </si>
  <si>
    <t>704-296-5314</t>
  </si>
  <si>
    <t>252-438-6119</t>
  </si>
  <si>
    <t>919-694-0311</t>
  </si>
  <si>
    <t>828-264-7190</t>
  </si>
  <si>
    <t>919-731-5900</t>
  </si>
  <si>
    <t>252-536-4821</t>
  </si>
  <si>
    <t>910-642-4116 ext.1226</t>
  </si>
  <si>
    <t>336-651-7011</t>
  </si>
  <si>
    <t>252-399-7720</t>
  </si>
  <si>
    <t>336-727-2822</t>
  </si>
  <si>
    <t>336-679-2051</t>
  </si>
  <si>
    <t>kjones@lee.k12.nc.us</t>
  </si>
  <si>
    <t>eadams@lenoir.k12.nc.us</t>
  </si>
  <si>
    <t>ljones@lexcs.org</t>
  </si>
  <si>
    <t>beth.mccraw@lincoln.k12.nc.us</t>
  </si>
  <si>
    <t>angie.cook@macon.k12.nc.us</t>
  </si>
  <si>
    <t>mwallin@madisonk12.net</t>
  </si>
  <si>
    <t>suzanne.rampey@mcdowell.k12.nc.us</t>
  </si>
  <si>
    <t>mitch.taylor@montgomery.k12.nc.us</t>
  </si>
  <si>
    <t>aldavis@mgsd.k12.nc.us</t>
  </si>
  <si>
    <t>carmen.houston@n-ccs.org</t>
  </si>
  <si>
    <t>dbaggett@pitt.k12.nc.us</t>
  </si>
  <si>
    <t>rhonda.rath@orange.k12.nc.us</t>
  </si>
  <si>
    <t>mastenj@person.k12.nc.us</t>
  </si>
  <si>
    <t>dlovelace@polkschools.org</t>
  </si>
  <si>
    <t>tlowe@randolph.k12.nc.us</t>
  </si>
  <si>
    <t>tinaedmonds@richmond.k12.nc.us</t>
  </si>
  <si>
    <t>erica.setzer@robeson.k12.nc.us</t>
  </si>
  <si>
    <t>aellis@rock.k12.nc.us</t>
  </si>
  <si>
    <t>herndoncm@rss.k12.nc.us</t>
  </si>
  <si>
    <t>hkerns@rcsnc.org</t>
  </si>
  <si>
    <t>cmesimer@sampson.k12.nc.us</t>
  </si>
  <si>
    <t>terry.dudney@stanlycountyschools.org</t>
  </si>
  <si>
    <t>streadway@swainmail.org</t>
  </si>
  <si>
    <t>shanna.mclamb@ucps.k12.nc.us</t>
  </si>
  <si>
    <t>josuther@vcs.k12.nc.us</t>
  </si>
  <si>
    <t>mwinters@wcpss.net</t>
  </si>
  <si>
    <t>jjordan@wcsnc.org</t>
  </si>
  <si>
    <t>marzel@wataugaschools.org</t>
  </si>
  <si>
    <t>leslierouse@wcps.org</t>
  </si>
  <si>
    <t>ahamilton@whiteville.k12.nc.us</t>
  </si>
  <si>
    <t>prevettes@wilkes.k12.nc.us</t>
  </si>
  <si>
    <t>art.stanley@wilsonschoolsnc.net</t>
  </si>
  <si>
    <t>denise.bullin@yadkin.k12.nc.us</t>
  </si>
  <si>
    <t>rubeblanchard@pqschools.org</t>
  </si>
  <si>
    <t>Donna</t>
  </si>
  <si>
    <t>Bennett</t>
  </si>
  <si>
    <t>Seth Prevette</t>
  </si>
  <si>
    <t>252-459-5220</t>
  </si>
  <si>
    <t>252-830-4250</t>
  </si>
  <si>
    <t>252-257-3184</t>
  </si>
  <si>
    <t>828-682-6101 ext.116</t>
  </si>
  <si>
    <t>Executive Officer for Budget and Finance</t>
  </si>
  <si>
    <t>=626-627-628-629-630-631-632 (632 will not be included on BOE DIW)</t>
  </si>
  <si>
    <t>If unit is an employer participant in one of the State Cost Sharing Plans rows 66-68 should be blank.  Unless they have an additional single employer plan.</t>
  </si>
  <si>
    <t xml:space="preserve">BOE Only-- Local Current Exp. Revenue from County. </t>
  </si>
  <si>
    <t>Did your audit disclose as a finding any statutory violations (not including budget violations) (Yes or No)</t>
  </si>
  <si>
    <t xml:space="preserve"> Did the unit have a board-appointed finance officer the entire fiscal year (Yes or No)</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</si>
  <si>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</si>
  <si>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t>Telephone number - enter only telephone number   ###-###-####</t>
  </si>
  <si>
    <t>Enter telephone extension, etc.</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</si>
  <si>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 Select "1" for Yes and "2" for No from the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</si>
  <si>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</si>
  <si>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t>Thomas</t>
  </si>
  <si>
    <t>Mehaffey</t>
  </si>
  <si>
    <t>7/1/2022</t>
  </si>
  <si>
    <t>10/11/2022</t>
  </si>
  <si>
    <t>Did the unit have a board-appointed finance officer the entire fiscal year? (Yes or No)?</t>
  </si>
  <si>
    <t>Date Audit First Received</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</si>
  <si>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</si>
  <si>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</si>
  <si>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</si>
  <si>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</si>
  <si>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Kim</t>
  </si>
  <si>
    <t>Candy</t>
  </si>
  <si>
    <t>Andy</t>
  </si>
  <si>
    <t>Ashley</t>
  </si>
  <si>
    <t>Charles</t>
  </si>
  <si>
    <t>Kimberly</t>
  </si>
  <si>
    <t>Greek</t>
  </si>
  <si>
    <t>Tilley</t>
  </si>
  <si>
    <t>Edwards</t>
  </si>
  <si>
    <t>Sutton</t>
  </si>
  <si>
    <t>Plunkett</t>
  </si>
  <si>
    <t>Juba</t>
  </si>
  <si>
    <t>Kranz</t>
  </si>
  <si>
    <t>5/23/2022</t>
  </si>
  <si>
    <t>10/17/2022</t>
  </si>
  <si>
    <t>7/1/2016</t>
  </si>
  <si>
    <t>7/16/2019</t>
  </si>
  <si>
    <t>9/29/2006</t>
  </si>
  <si>
    <t>11/30/2018</t>
  </si>
  <si>
    <t>6/29/2023</t>
  </si>
  <si>
    <t>7/11/2022</t>
  </si>
  <si>
    <t>5/1/2022</t>
  </si>
  <si>
    <t>Kim Greek</t>
  </si>
  <si>
    <t>Andy Mehaffey</t>
  </si>
  <si>
    <t>Ashley Sutton</t>
  </si>
  <si>
    <t>Jeffery Hollamon</t>
  </si>
  <si>
    <t>Charles Plunkett</t>
  </si>
  <si>
    <t>Gabrielle Juba</t>
  </si>
  <si>
    <t>Carolyn S. Simmons</t>
  </si>
  <si>
    <t>Thomas Kranz</t>
  </si>
  <si>
    <t>Kimberly Bennett</t>
  </si>
  <si>
    <t>Interim Financial Officer</t>
  </si>
  <si>
    <t>3/1/2023</t>
  </si>
  <si>
    <t>919-774-6226 ext.7229</t>
  </si>
  <si>
    <t>828-649-9276 ext.10121</t>
  </si>
  <si>
    <t>252-792-1575 ext.4168</t>
  </si>
  <si>
    <t>910-576-6511 ext.0222</t>
  </si>
  <si>
    <t>910-254-4238</t>
  </si>
  <si>
    <t>910-455-2211 ext.71401</t>
  </si>
  <si>
    <t>252-745-4171 ext.642</t>
  </si>
  <si>
    <t>252-426-5741 ext.228</t>
  </si>
  <si>
    <t>336-599-2191 ext.22140</t>
  </si>
  <si>
    <t>336-633-5000</t>
  </si>
  <si>
    <t>910-272-5004</t>
  </si>
  <si>
    <t>252-796-1121 ext.403</t>
  </si>
  <si>
    <t>252-793-5171 ext.1102</t>
  </si>
  <si>
    <t>kim.greek@kcs.k12.nc.us</t>
  </si>
  <si>
    <t>ctilley@martin.k12.nc.us</t>
  </si>
  <si>
    <t>bedwards@mhslive.net</t>
  </si>
  <si>
    <t>tedmonds@ncmcs.org</t>
  </si>
  <si>
    <t>amehaffey@mtairy.k12.nc.us</t>
  </si>
  <si>
    <t>ashley.sutton@nhcs.net</t>
  </si>
  <si>
    <t>jeff.hollamon@onslow.k12.nc.us</t>
  </si>
  <si>
    <t>Stevecurtis@pamlicoschools.org</t>
  </si>
  <si>
    <t>lisa_nowlin@pender.k12.nc.us</t>
  </si>
  <si>
    <t>Lanette.Moore@stokes.k12.nc.us</t>
  </si>
  <si>
    <t>chiltonau@surry.k12.nc.us</t>
  </si>
  <si>
    <t>plunkettc@tcs.k12.nc.us</t>
  </si>
  <si>
    <t>gjuba@tcsnc.org</t>
  </si>
  <si>
    <t>csimmon@tycomail.net</t>
  </si>
  <si>
    <t>cojijo@warrenk12nc.org</t>
  </si>
  <si>
    <t>campbellm@weldonk12.org</t>
  </si>
  <si>
    <t>tekranz@wsfcs.k12.nc.us</t>
  </si>
  <si>
    <t>kpbennett@yanceync.net</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</si>
  <si>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</si>
  <si>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Data documenting the unit's compliance with General Statue 159-25 is captured in account numbers 947, 948, 949, 950, and 952.</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</si>
  <si>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</si>
  <si>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Did your audit disclose as a finding any statutory violations? (not including budget violations) (Yes or No) If the answer  is "Yes", review whether this needs to be disclosed in the Stewardship, Compliance and Accountability Note</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</si>
  <si>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</si>
  <si>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</si>
  <si>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</si>
  <si>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 xml:space="preserve">Number of significant deficiency findings (financial statement findings only)
</t>
    </r>
    <r>
      <rPr>
        <sz val="11"/>
        <color rgb="FFFF0000"/>
        <rFont val="Calibri"/>
        <family val="2"/>
        <scheme val="minor"/>
      </rPr>
      <t xml:space="preserve">Exclude findings reported in questions 907, 951 </t>
    </r>
  </si>
  <si>
    <r>
      <t xml:space="preserve">Number of material weaknesses findings (financial statements findings only)
</t>
    </r>
    <r>
      <rPr>
        <sz val="11"/>
        <color rgb="FFFF0000"/>
        <rFont val="Calibri"/>
        <family val="2"/>
        <scheme val="minor"/>
      </rPr>
      <t xml:space="preserve">Exclude findings reported in questions 907, 951 </t>
    </r>
  </si>
  <si>
    <t xml:space="preserve">Was an AU-C Section 260 (The Auditor's Communication With Those Charged With Governance) letter issued?     </t>
  </si>
  <si>
    <t>Was an AU-C Section 265 (Communicating Internal Control Related Matters Identified in an Audit) letter issued?</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</si>
  <si>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</si>
  <si>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</si>
  <si>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</si>
  <si>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</si>
  <si>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Please enter page number if information included in the audit report/other communications</t>
  </si>
  <si>
    <t xml:space="preserve">Is there is a going concern noted in the audit report? </t>
  </si>
  <si>
    <t>Is there is a going concern noted in the audit report</t>
  </si>
  <si>
    <t>PY1</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</si>
  <si>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</si>
  <si>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</si>
  <si>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Does the unit have a self-insurance fund</t>
  </si>
  <si>
    <t>If the unit is self-insured for employee health care, does the unit use a qualified consultant to establish rates and appropriate reserve levels</t>
  </si>
  <si>
    <t>Does the Unit have a non-state administered pension plan</t>
  </si>
  <si>
    <t>Amount of ARPA funds expended in total for fiscal year for non-capital purposes</t>
  </si>
  <si>
    <t>Must be linked to unit number on Unit Data from Audit Worksheet tab</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</si>
  <si>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</si>
  <si>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</si>
  <si>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</si>
  <si>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</si>
  <si>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</si>
  <si>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</si>
  <si>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</si>
  <si>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</si>
  <si>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</si>
  <si>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</si>
  <si>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on the </t>
    </r>
    <r>
      <rPr>
        <b/>
        <i/>
        <u/>
        <sz val="12"/>
        <rFont val="Cambria"/>
        <family val="1"/>
      </rPr>
      <t>2024 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</si>
  <si>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t>The State and Local Government Finance Division did not create any Performance Indicators for Boards of Education for Fiscal Year 2024</t>
  </si>
  <si>
    <t>Audit 2023</t>
  </si>
  <si>
    <t>Helen</t>
  </si>
  <si>
    <t>Shanice</t>
  </si>
  <si>
    <t>JEREMY</t>
  </si>
  <si>
    <t>Jeffery</t>
  </si>
  <si>
    <t>Steven</t>
  </si>
  <si>
    <t>Dawn</t>
  </si>
  <si>
    <t>Wannaa</t>
  </si>
  <si>
    <t>Trisha</t>
  </si>
  <si>
    <t>SETH</t>
  </si>
  <si>
    <t>Shannon</t>
  </si>
  <si>
    <t>Hooker</t>
  </si>
  <si>
    <t>Sanders</t>
  </si>
  <si>
    <t>TEETOR</t>
  </si>
  <si>
    <t>Hardy</t>
  </si>
  <si>
    <t>Nowlan</t>
  </si>
  <si>
    <t>Blachard</t>
  </si>
  <si>
    <t>Chavis</t>
  </si>
  <si>
    <t>Posey</t>
  </si>
  <si>
    <t>Robertson</t>
  </si>
  <si>
    <t>PREVETTE</t>
  </si>
  <si>
    <t>Collins</t>
  </si>
  <si>
    <t>5/1/2016</t>
  </si>
  <si>
    <t>7/6/2022</t>
  </si>
  <si>
    <t>12/19/2014</t>
  </si>
  <si>
    <t>11/1/2023</t>
  </si>
  <si>
    <t>12/31/2023</t>
  </si>
  <si>
    <t>7/15/2002</t>
  </si>
  <si>
    <t>12/19/2023</t>
  </si>
  <si>
    <t>5/22/2023</t>
  </si>
  <si>
    <t>6/1/2023</t>
  </si>
  <si>
    <t>Helen Hooker</t>
  </si>
  <si>
    <t>Beth McCraw</t>
  </si>
  <si>
    <t>Candy Tilley</t>
  </si>
  <si>
    <t>Shanice Sanders</t>
  </si>
  <si>
    <t>JEREMY TEETOR</t>
  </si>
  <si>
    <t>Michael Hardy</t>
  </si>
  <si>
    <t>Steven B. Curtis</t>
  </si>
  <si>
    <t>Dawn Jordan</t>
  </si>
  <si>
    <t>Wannaa Chavis</t>
  </si>
  <si>
    <t>John Suther</t>
  </si>
  <si>
    <t>Trisha Posey</t>
  </si>
  <si>
    <t>Donna Robertson</t>
  </si>
  <si>
    <t>SETH PREVETTE</t>
  </si>
  <si>
    <t>Shannon Collins</t>
  </si>
  <si>
    <t>Assistant Superintendent for Budget and Finance</t>
  </si>
  <si>
    <t>Assistant Superintendent of Finance</t>
  </si>
  <si>
    <t>CFO &amp; DIRECTOR OF BUSINESS SERVICES</t>
  </si>
  <si>
    <t>Executive Director of Financial Services</t>
  </si>
  <si>
    <t>2/1/2024</t>
  </si>
  <si>
    <t>9/20/2023</t>
  </si>
  <si>
    <t>11/30/2023</t>
  </si>
  <si>
    <t>11/14/2023</t>
  </si>
  <si>
    <t>9/21/2023</t>
  </si>
  <si>
    <t>11/7/2023</t>
  </si>
  <si>
    <t>11/22/2023</t>
  </si>
  <si>
    <t>10/27/2023</t>
  </si>
  <si>
    <t>11/17/2023</t>
  </si>
  <si>
    <t>9/26/2023</t>
  </si>
  <si>
    <t>10/31/2023</t>
  </si>
  <si>
    <t>11/16/2023</t>
  </si>
  <si>
    <t>12/7/2023</t>
  </si>
  <si>
    <t>10/4/2023</t>
  </si>
  <si>
    <t>11/10/2023</t>
  </si>
  <si>
    <t>1/19/2024</t>
  </si>
  <si>
    <t>10/26/2023</t>
  </si>
  <si>
    <t>10/20/2023</t>
  </si>
  <si>
    <t>11/9/2023</t>
  </si>
  <si>
    <t>12/15/2023</t>
  </si>
  <si>
    <t>10/16/2023</t>
  </si>
  <si>
    <t>2/29/2024</t>
  </si>
  <si>
    <t>11/21/2023</t>
  </si>
  <si>
    <t>10/13/2022</t>
  </si>
  <si>
    <t>5/15/2024</t>
  </si>
  <si>
    <t>10/25/2023</t>
  </si>
  <si>
    <t>10/17/2023</t>
  </si>
  <si>
    <t>1/2/2024</t>
  </si>
  <si>
    <t>10/30/2023</t>
  </si>
  <si>
    <t>10/6/2023</t>
  </si>
  <si>
    <t>11/15/2023</t>
  </si>
  <si>
    <t>11/27/2023</t>
  </si>
  <si>
    <t>11/13/2023</t>
  </si>
  <si>
    <t>9/29/2023</t>
  </si>
  <si>
    <t>704-560-4669</t>
  </si>
  <si>
    <t>252-527-1109 ext.1035</t>
  </si>
  <si>
    <t>336-242-1524 ext.1203</t>
  </si>
  <si>
    <t>704-736-7107</t>
  </si>
  <si>
    <t>828-766-2230</t>
  </si>
  <si>
    <t>252-462-2806</t>
  </si>
  <si>
    <t>252-534-1371 ext.2251</t>
  </si>
  <si>
    <t>919-732-8126 ext.13002</t>
  </si>
  <si>
    <t>910-258-2187</t>
  </si>
  <si>
    <t>252-830-4215</t>
  </si>
  <si>
    <t>910-277-4459 ext.333</t>
  </si>
  <si>
    <t>252-257-3184 ext.1234</t>
  </si>
  <si>
    <t>336-748-4000</t>
  </si>
  <si>
    <t>hhooker@lenoir.k12.nc.us</t>
  </si>
  <si>
    <t>sbsanders@ncpschools.net</t>
  </si>
  <si>
    <t>teetorj@northampton.k12.nc.us</t>
  </si>
  <si>
    <t>hardym6@pitt.k12.nc.us</t>
  </si>
  <si>
    <t>dawnjordan@richmond.k12.nc.us</t>
  </si>
  <si>
    <t>midgettea.co@rrgsd.org</t>
  </si>
  <si>
    <t>shannon.collins@wilsonschoolsnc.net</t>
  </si>
  <si>
    <t>wannaa.chavis@scotland.k12.nc.us-á</t>
  </si>
  <si>
    <t>Tposey@wcpss.net</t>
  </si>
  <si>
    <t>PREVETTES@WILKES.K12.NC.US</t>
  </si>
  <si>
    <t>2024-02-01</t>
  </si>
  <si>
    <t>2023-09-21</t>
  </si>
  <si>
    <t>2024-01-03</t>
  </si>
  <si>
    <t>2023-11-29</t>
  </si>
  <si>
    <t>2023-11-17</t>
  </si>
  <si>
    <t>2023-09-23</t>
  </si>
  <si>
    <t>2023-11-07</t>
  </si>
  <si>
    <t>2023-10-13</t>
  </si>
  <si>
    <t>2023-10-30</t>
  </si>
  <si>
    <t>2023-09-26</t>
  </si>
  <si>
    <t>2023-10-31</t>
  </si>
  <si>
    <t>2023-11-21</t>
  </si>
  <si>
    <t>2023-10-04</t>
  </si>
  <si>
    <t>2023-11-10</t>
  </si>
  <si>
    <t>2024-01-19</t>
  </si>
  <si>
    <t>2023-10-26</t>
  </si>
  <si>
    <t>2023-10-20</t>
  </si>
  <si>
    <t>2023-11-09</t>
  </si>
  <si>
    <t>2023-12-15</t>
  </si>
  <si>
    <t>2023-10-27</t>
  </si>
  <si>
    <t>2024-02-29</t>
  </si>
  <si>
    <t>2024-05-15</t>
  </si>
  <si>
    <t>2023-11-20</t>
  </si>
  <si>
    <t>2023-10-17</t>
  </si>
  <si>
    <t>2023-10-09</t>
  </si>
  <si>
    <t>2023-11-22</t>
  </si>
  <si>
    <t>2024-01-09</t>
  </si>
  <si>
    <t>2024-01-02</t>
  </si>
  <si>
    <t>2023-11-02</t>
  </si>
  <si>
    <t>2023-10-06</t>
  </si>
  <si>
    <t>2023-10-25</t>
  </si>
  <si>
    <t>2023-11-15</t>
  </si>
  <si>
    <t>2023-11-30</t>
  </si>
  <si>
    <t>2023-11-27</t>
  </si>
  <si>
    <t>2023-12-12</t>
  </si>
  <si>
    <t>2024-01-13</t>
  </si>
  <si>
    <t>2023-09-29</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</si>
  <si>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</si>
  <si>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</si>
  <si>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</si>
  <si>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</si>
  <si>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If the answer to 1059 is "No" then was the unit without a board-appointed interim or permanent finance officer for more than 2 weeks at any time in the fiscal year? (Note:  Please include a noncompliance finding related to GS 159-24, GS 159-25(a)(2) or GS</t>
  </si>
  <si>
    <t>Do you expect to issue debt requiring LGC approval within 12 months from the date that the audit is submitted - select "1" for year and "2" for no</t>
  </si>
  <si>
    <t>Were there any issues or other matters presented to the Governing Board regarding internal controls (not already listed as a material weakness or significant deficiency?</t>
  </si>
  <si>
    <t>Did the Unit have any of the following occur:
1.  Were any debt service payments deferred or restructured in this fiscal year? (does not include refinancings designed to take advantage of lower interest rates)
2.  Bond covenants were not met
3.  Debt serv</t>
  </si>
  <si>
    <t>Does the Performance Indicator Print worksheet in this workbook have a red shaded cell?</t>
  </si>
  <si>
    <t>PY2</t>
  </si>
  <si>
    <t>Audit Year 2022</t>
  </si>
  <si>
    <t>Doug</t>
  </si>
  <si>
    <t>Dr. Rosa</t>
  </si>
  <si>
    <t>JULIE</t>
  </si>
  <si>
    <t>Faith</t>
  </si>
  <si>
    <t>Mary</t>
  </si>
  <si>
    <t>Cierra</t>
  </si>
  <si>
    <t>Hale</t>
  </si>
  <si>
    <t>Atkins</t>
  </si>
  <si>
    <t>MASTEN</t>
  </si>
  <si>
    <t>Lambeth</t>
  </si>
  <si>
    <t>Blue</t>
  </si>
  <si>
    <t>Ojijo</t>
  </si>
  <si>
    <t>5/25/2022</t>
  </si>
  <si>
    <t>7/6/2023</t>
  </si>
  <si>
    <t>12/1/2015</t>
  </si>
  <si>
    <t>9/12/2022</t>
  </si>
  <si>
    <t>2/1/2000</t>
  </si>
  <si>
    <t>1/4/2022</t>
  </si>
  <si>
    <t>Has the finance officer or interim finance officer submitted (or has ensured the submission of) all required and applicable reports, including but not limited to, the annual audit report (N.C.G.S. 159-34), the semi-annual report on cash and investments (GÇ£</t>
  </si>
  <si>
    <t>Beth Mccraw</t>
  </si>
  <si>
    <t>Candy W. Tilley</t>
  </si>
  <si>
    <t>Doug Hale</t>
  </si>
  <si>
    <t>Dr. Rosa Atkins</t>
  </si>
  <si>
    <t>Debra Bagget</t>
  </si>
  <si>
    <t>JULIE MASTEN</t>
  </si>
  <si>
    <t>Faith Lambeth</t>
  </si>
  <si>
    <t>Mary Victoria Blue</t>
  </si>
  <si>
    <t>John  Suther</t>
  </si>
  <si>
    <t>Interim Superintendent</t>
  </si>
  <si>
    <t>Chief Finance officer</t>
  </si>
  <si>
    <t>CFO &amp; Director of Business Services</t>
  </si>
  <si>
    <t>11/15/2022</t>
  </si>
  <si>
    <t>12/1/2022</t>
  </si>
  <si>
    <t>10/24/2022</t>
  </si>
  <si>
    <t>12/20/2022</t>
  </si>
  <si>
    <t>9/15/2022</t>
  </si>
  <si>
    <t>3/2/2023</t>
  </si>
  <si>
    <t>4/3/2023</t>
  </si>
  <si>
    <t>11/29/2022</t>
  </si>
  <si>
    <t>11/28/2022</t>
  </si>
  <si>
    <t>12/12/2022</t>
  </si>
  <si>
    <t>9/20/2022</t>
  </si>
  <si>
    <t>10/31/2022</t>
  </si>
  <si>
    <t>11/7/2022</t>
  </si>
  <si>
    <t>11/21/2021</t>
  </si>
  <si>
    <t>10/4/2022</t>
  </si>
  <si>
    <t>11/30/2022</t>
  </si>
  <si>
    <t>9/16/2022</t>
  </si>
  <si>
    <t>10/3/2022</t>
  </si>
  <si>
    <t>11/10/2022</t>
  </si>
  <si>
    <t>12/22/2022</t>
  </si>
  <si>
    <t>8/31/2022</t>
  </si>
  <si>
    <t>9/2/2022</t>
  </si>
  <si>
    <t>1/31/2023</t>
  </si>
  <si>
    <t>10/25/2022</t>
  </si>
  <si>
    <t>11/8/2022</t>
  </si>
  <si>
    <t>3/7/2023</t>
  </si>
  <si>
    <t>12/27/2022</t>
  </si>
  <si>
    <t>11/21/2022</t>
  </si>
  <si>
    <t>10/27/2022</t>
  </si>
  <si>
    <t>10/19/2022</t>
  </si>
  <si>
    <t>12/19/2022</t>
  </si>
  <si>
    <t>11/16/2022</t>
  </si>
  <si>
    <t>10/16/2022</t>
  </si>
  <si>
    <t>7/7/2023</t>
  </si>
  <si>
    <t>11/1/2022</t>
  </si>
  <si>
    <t>1/6/2023</t>
  </si>
  <si>
    <t>9/28/2022</t>
  </si>
  <si>
    <t>9/26/2022</t>
  </si>
  <si>
    <t>336-242-1527 ext.1203</t>
  </si>
  <si>
    <t>704-736-7017</t>
  </si>
  <si>
    <t>828-688-1229</t>
  </si>
  <si>
    <t>910-947-3011 ext.100252</t>
  </si>
  <si>
    <t>910-259-2187</t>
  </si>
  <si>
    <t>910-582-5860 ext.1222</t>
  </si>
  <si>
    <t>336-627-2645</t>
  </si>
  <si>
    <t>910-277-4459 ext.326</t>
  </si>
  <si>
    <t>828-488-3129 ext.5127</t>
  </si>
  <si>
    <t>910-641-6426</t>
  </si>
  <si>
    <t>dkhale@ncpschools.net</t>
  </si>
  <si>
    <t>atkinsr@northampton.k12.nc.us</t>
  </si>
  <si>
    <t>dbagget@pitt.k12.nc.us</t>
  </si>
  <si>
    <t>MASTENJ@PERSON.K12.NC.US</t>
  </si>
  <si>
    <t>midgettea.com@rrgsd.org</t>
  </si>
  <si>
    <t>lambethtf@rss.k12.nc.us</t>
  </si>
  <si>
    <t>mblue@scotland.k12.nc.us -á</t>
  </si>
  <si>
    <t>ahamilton@whitevill.k12.nc.us</t>
  </si>
  <si>
    <t>Single Audit Only - Coronavirus State and Local Recovery Funds expenditures (21.027)</t>
  </si>
  <si>
    <t>Single Audit Only - Opioid Settlement Funds</t>
  </si>
  <si>
    <t>2022-11-30</t>
  </si>
  <si>
    <t>2023-03-23</t>
  </si>
  <si>
    <t>2022-12-01</t>
  </si>
  <si>
    <t>2022-10-24</t>
  </si>
  <si>
    <t>2022-12-20</t>
  </si>
  <si>
    <t>2022-09-15</t>
  </si>
  <si>
    <t>2023-03-02</t>
  </si>
  <si>
    <t>2023-04-12</t>
  </si>
  <si>
    <t>2022-11-29</t>
  </si>
  <si>
    <t>2022-10-25</t>
  </si>
  <si>
    <t>2022-12-14</t>
  </si>
  <si>
    <t>2022-09-20</t>
  </si>
  <si>
    <t>2022-10-31</t>
  </si>
  <si>
    <t>2022-11-21</t>
  </si>
  <si>
    <t>2022-11-23</t>
  </si>
  <si>
    <t>2022-10-04</t>
  </si>
  <si>
    <t>2022-10-30</t>
  </si>
  <si>
    <t>2022-10-20</t>
  </si>
  <si>
    <t>2022-11-10</t>
  </si>
  <si>
    <t>2022-09-16</t>
  </si>
  <si>
    <t>2022-11-18</t>
  </si>
  <si>
    <t>2022-12-22</t>
  </si>
  <si>
    <t>2022-11-28</t>
  </si>
  <si>
    <t>2022-08-31</t>
  </si>
  <si>
    <t>2022-09-06</t>
  </si>
  <si>
    <t>2023-01-31</t>
  </si>
  <si>
    <t>2023-03-16</t>
  </si>
  <si>
    <t>2022-12-28</t>
  </si>
  <si>
    <t>2022-10-12</t>
  </si>
  <si>
    <t>2022-10-27</t>
  </si>
  <si>
    <t>2022-11-02</t>
  </si>
  <si>
    <t>2022-12-19</t>
  </si>
  <si>
    <t>2022-09-25</t>
  </si>
  <si>
    <t>2023-07-13</t>
  </si>
  <si>
    <t>2022-09-30</t>
  </si>
  <si>
    <t>2023-01-08</t>
  </si>
  <si>
    <t>2022-10-15</t>
  </si>
  <si>
    <t>2022-09-28</t>
  </si>
  <si>
    <t xml:space="preserve">Was a  Management Letter issued by the auditor to the unit of government? </t>
  </si>
  <si>
    <t>Fiscal Year 2024 -  Data Input Workbook incorporates the
Unit Data from Audit Worksheet, TD Info Completed by Auditor Worksheet, Performance Indicators Print Worksheet</t>
  </si>
  <si>
    <t>Version Date 8/31/2024; 10/10/2024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</si>
</sst>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s>
  <fonts count="16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sz val="14"/>
      <color theme="0"/>
      <name val="Calibri"/>
      <family val="2"/>
      <scheme val="minor"/>
    </font>
    <font>
      <sz val="10"/>
      <name val="Arial"/>
      <family val="2"/>
    </font>
    <font>
      <b/>
      <sz val="16"/>
      <color theme="0"/>
      <name val="Calibri"/>
      <family val="2"/>
      <scheme val="minor"/>
    </font>
    <font>
      <sz val="11"/>
      <name val="Calibri"/>
      <family val="2"/>
    </font>
    <font>
      <sz val="36"/>
      <color theme="1"/>
      <name val="Calibri"/>
      <family val="2"/>
      <scheme val="minor"/>
    </font>
    <font>
      <b/>
      <i/>
      <sz val="12"/>
      <color rgb="FFFF0000"/>
      <name val="Cambria"/>
      <family val="1"/>
    </font>
    <font>
      <b/>
      <u/>
      <sz val="11"/>
      <color theme="10"/>
      <name val="Calibri"/>
      <family val="2"/>
      <scheme val="minor"/>
    </font>
    <font>
      <b/>
      <i/>
      <u/>
      <sz val="12"/>
      <name val="Cambria"/>
      <family val="1"/>
    </font>
    <font>
      <sz val="10"/>
      <color rgb="FF000000"/>
      <name val="Arial"/>
      <family val="2"/>
    </font>
  </fonts>
  <fills count="84">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theme="9" tint="0.39997558519241921"/>
        <bgColor indexed="64"/>
      </patternFill>
    </fill>
    <fill>
      <patternFill patternType="solid">
        <fgColor rgb="FF92D050"/>
        <bgColor indexed="64"/>
      </patternFill>
    </fill>
    <fill>
      <patternFill patternType="solid">
        <fgColor theme="0" tint="-0.249977111117893"/>
        <bgColor indexed="64"/>
      </patternFill>
    </fill>
    <fill>
      <patternFill patternType="solid">
        <fgColor rgb="FFCCFF66"/>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thin">
        <color rgb="FFD3D3D3"/>
      </left>
      <right style="thin">
        <color rgb="FFD3D3D3"/>
      </right>
      <top style="thin">
        <color rgb="FFD3D3D3"/>
      </top>
      <bottom style="thin">
        <color rgb="FFD3D3D3"/>
      </bottom>
      <diagonal/>
    </border>
  </borders>
  <cellStyleXfs count="3173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4" fillId="0" borderId="0"/>
    <xf numFmtId="0" fontId="64" fillId="0" borderId="0"/>
    <xf numFmtId="0" fontId="63" fillId="0" borderId="0"/>
    <xf numFmtId="0" fontId="64" fillId="0" borderId="0"/>
    <xf numFmtId="0" fontId="64" fillId="0" borderId="0"/>
    <xf numFmtId="0" fontId="65" fillId="0" borderId="0"/>
    <xf numFmtId="0" fontId="6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3"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3" fillId="0" borderId="0"/>
    <xf numFmtId="0" fontId="33" fillId="0" borderId="0"/>
    <xf numFmtId="0" fontId="21"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11"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33"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4"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5"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0" fontId="19" fillId="0" borderId="0"/>
    <xf numFmtId="44"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8" fillId="0" borderId="43" applyNumberFormat="0" applyFill="0" applyAlignment="0" applyProtection="0"/>
    <xf numFmtId="0" fontId="69" fillId="0" borderId="44" applyNumberFormat="0" applyFill="0" applyAlignment="0" applyProtection="0"/>
    <xf numFmtId="0" fontId="70" fillId="0" borderId="45" applyNumberFormat="0" applyFill="0" applyAlignment="0" applyProtection="0"/>
    <xf numFmtId="0" fontId="70" fillId="0" borderId="0" applyNumberFormat="0" applyFill="0" applyBorder="0" applyAlignment="0" applyProtection="0"/>
    <xf numFmtId="0" fontId="71" fillId="36" borderId="0" applyNumberFormat="0" applyBorder="0" applyAlignment="0" applyProtection="0"/>
    <xf numFmtId="0" fontId="72" fillId="37" borderId="0" applyNumberFormat="0" applyBorder="0" applyAlignment="0" applyProtection="0"/>
    <xf numFmtId="0" fontId="73" fillId="39" borderId="46" applyNumberFormat="0" applyAlignment="0" applyProtection="0"/>
    <xf numFmtId="0" fontId="74" fillId="40" borderId="47" applyNumberFormat="0" applyAlignment="0" applyProtection="0"/>
    <xf numFmtId="0" fontId="75" fillId="40" borderId="46" applyNumberFormat="0" applyAlignment="0" applyProtection="0"/>
    <xf numFmtId="0" fontId="76" fillId="0" borderId="48" applyNumberFormat="0" applyFill="0" applyAlignment="0" applyProtection="0"/>
    <xf numFmtId="0" fontId="77" fillId="41" borderId="49" applyNumberFormat="0" applyAlignment="0" applyProtection="0"/>
    <xf numFmtId="0" fontId="66" fillId="0" borderId="0" applyNumberFormat="0" applyFill="0" applyBorder="0" applyAlignment="0" applyProtection="0"/>
    <xf numFmtId="0" fontId="39" fillId="0" borderId="51" applyNumberFormat="0" applyFill="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7" fillId="38" borderId="0" applyNumberFormat="0" applyBorder="0" applyAlignment="0" applyProtection="0"/>
    <xf numFmtId="0" fontId="33" fillId="42" borderId="50" applyNumberFormat="0" applyFont="0" applyAlignment="0" applyProtection="0"/>
    <xf numFmtId="40" fontId="80" fillId="0" borderId="17">
      <alignment horizontal="right"/>
    </xf>
    <xf numFmtId="0" fontId="81" fillId="0" borderId="0">
      <alignment horizontal="left"/>
    </xf>
    <xf numFmtId="49" fontId="11" fillId="0" borderId="0"/>
    <xf numFmtId="0" fontId="81" fillId="0" borderId="0">
      <alignment horizontal="left"/>
    </xf>
    <xf numFmtId="174" fontId="80" fillId="0" borderId="17">
      <alignment horizontal="right"/>
    </xf>
    <xf numFmtId="49" fontId="80"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9" fillId="49" borderId="0">
      <alignment horizontal="right" vertical="center"/>
    </xf>
    <xf numFmtId="49" fontId="79" fillId="49" borderId="0">
      <alignment horizontal="left" vertical="center"/>
    </xf>
    <xf numFmtId="49" fontId="79" fillId="49" borderId="0">
      <alignment horizontal="center" vertical="center"/>
    </xf>
    <xf numFmtId="49" fontId="79" fillId="49" borderId="0">
      <alignment horizontal="center" vertical="center"/>
    </xf>
    <xf numFmtId="49" fontId="79" fillId="49" borderId="0">
      <alignment horizontal="right" vertical="center"/>
    </xf>
    <xf numFmtId="40" fontId="79" fillId="49" borderId="0">
      <alignment horizontal="right"/>
    </xf>
    <xf numFmtId="49" fontId="79" fillId="49"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9" fillId="49" borderId="0">
      <alignment horizontal="center" vertical="center"/>
    </xf>
    <xf numFmtId="49" fontId="79" fillId="49" borderId="0">
      <alignment horizontal="center" vertical="center"/>
    </xf>
    <xf numFmtId="174" fontId="79" fillId="49" borderId="0">
      <alignment horizontal="center" vertical="center"/>
    </xf>
    <xf numFmtId="49" fontId="79" fillId="49" borderId="0">
      <alignment horizontal="right"/>
    </xf>
    <xf numFmtId="40" fontId="80" fillId="0" borderId="19">
      <alignment horizontal="right"/>
    </xf>
    <xf numFmtId="0" fontId="81" fillId="0" borderId="0">
      <alignment horizontal="left"/>
    </xf>
    <xf numFmtId="49" fontId="11" fillId="0" borderId="0"/>
    <xf numFmtId="0" fontId="81" fillId="0" borderId="0">
      <alignment horizontal="left"/>
    </xf>
    <xf numFmtId="174" fontId="80" fillId="0" borderId="19">
      <alignment horizontal="right"/>
    </xf>
    <xf numFmtId="49" fontId="80" fillId="0" borderId="0">
      <alignment horizontal="right"/>
    </xf>
    <xf numFmtId="49" fontId="11" fillId="0" borderId="0"/>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0" fillId="50" borderId="0">
      <alignment horizontal="center" vertical="center"/>
    </xf>
    <xf numFmtId="49" fontId="11" fillId="50" borderId="0">
      <alignment horizontal="left" vertical="center"/>
    </xf>
    <xf numFmtId="49" fontId="80" fillId="50" borderId="0">
      <alignment horizontal="center" vertical="center"/>
    </xf>
    <xf numFmtId="0" fontId="80" fillId="51" borderId="0">
      <alignment horizontal="left"/>
    </xf>
    <xf numFmtId="49" fontId="11" fillId="0" borderId="0"/>
    <xf numFmtId="0" fontId="80" fillId="51" borderId="0">
      <alignment horizontal="left"/>
    </xf>
    <xf numFmtId="40" fontId="80" fillId="0" borderId="0">
      <alignment horizontal="right"/>
    </xf>
    <xf numFmtId="49" fontId="79" fillId="49" borderId="0"/>
    <xf numFmtId="49" fontId="79" fillId="49" borderId="0"/>
    <xf numFmtId="49" fontId="11" fillId="0" borderId="0"/>
    <xf numFmtId="0" fontId="82" fillId="52" borderId="0" applyFont="0" applyFill="0">
      <alignment horizontal="left" vertical="top" wrapText="1"/>
    </xf>
    <xf numFmtId="40" fontId="82" fillId="0" borderId="0"/>
    <xf numFmtId="40" fontId="82" fillId="0" borderId="0"/>
    <xf numFmtId="0" fontId="82" fillId="0" borderId="0">
      <alignment horizontal="left"/>
    </xf>
    <xf numFmtId="0" fontId="82" fillId="0" borderId="0">
      <alignment horizontal="center"/>
    </xf>
    <xf numFmtId="0" fontId="83" fillId="0" borderId="0">
      <alignment horizontal="center"/>
    </xf>
    <xf numFmtId="0" fontId="84" fillId="49" borderId="0">
      <alignment horizontal="left"/>
    </xf>
    <xf numFmtId="0" fontId="84" fillId="49" borderId="0">
      <alignment horizontal="left"/>
    </xf>
    <xf numFmtId="0" fontId="83" fillId="0" borderId="0">
      <alignment horizontal="center"/>
    </xf>
    <xf numFmtId="40" fontId="85" fillId="0" borderId="18"/>
    <xf numFmtId="40" fontId="85" fillId="0" borderId="18"/>
    <xf numFmtId="0" fontId="85" fillId="0" borderId="0"/>
    <xf numFmtId="0" fontId="85" fillId="0" borderId="0"/>
    <xf numFmtId="0" fontId="83" fillId="0" borderId="0">
      <alignment horizontal="center"/>
    </xf>
    <xf numFmtId="0" fontId="86" fillId="53" borderId="0">
      <alignment horizontal="left"/>
    </xf>
    <xf numFmtId="0" fontId="86" fillId="53" borderId="0">
      <alignment horizontal="left"/>
    </xf>
    <xf numFmtId="40" fontId="80" fillId="0" borderId="0">
      <alignment horizontal="right"/>
    </xf>
    <xf numFmtId="0" fontId="81" fillId="0" borderId="0">
      <alignment horizontal="left"/>
    </xf>
    <xf numFmtId="49" fontId="11" fillId="0" borderId="0"/>
    <xf numFmtId="0" fontId="81" fillId="0" borderId="0">
      <alignment horizontal="left"/>
    </xf>
    <xf numFmtId="174" fontId="80" fillId="0" borderId="0">
      <alignment horizontal="right"/>
    </xf>
    <xf numFmtId="49" fontId="80" fillId="0" borderId="0" applyBorder="0">
      <alignment horizontal="right"/>
    </xf>
    <xf numFmtId="0" fontId="11" fillId="0" borderId="0"/>
    <xf numFmtId="49" fontId="88" fillId="52" borderId="0">
      <alignment horizontal="left"/>
    </xf>
    <xf numFmtId="49" fontId="88" fillId="52" borderId="0">
      <alignment horizontal="left"/>
    </xf>
    <xf numFmtId="0" fontId="89" fillId="52" borderId="0">
      <alignment horizontal="left"/>
    </xf>
    <xf numFmtId="175" fontId="89" fillId="52" borderId="0">
      <alignment horizontal="left"/>
    </xf>
    <xf numFmtId="40" fontId="80" fillId="0" borderId="0">
      <alignment horizontal="right"/>
    </xf>
    <xf numFmtId="49" fontId="90" fillId="52" borderId="0">
      <alignment horizontal="left"/>
    </xf>
    <xf numFmtId="49" fontId="90" fillId="52" borderId="0">
      <alignment horizontal="left"/>
    </xf>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0" fontId="80" fillId="0" borderId="14">
      <alignment horizontal="right"/>
    </xf>
    <xf numFmtId="0" fontId="80" fillId="51" borderId="0">
      <alignment horizontal="left"/>
    </xf>
    <xf numFmtId="49" fontId="11" fillId="0" borderId="0"/>
    <xf numFmtId="0" fontId="80" fillId="51" borderId="0">
      <alignment horizontal="left"/>
    </xf>
    <xf numFmtId="174" fontId="80" fillId="0" borderId="14">
      <alignment horizontal="right"/>
    </xf>
    <xf numFmtId="49" fontId="80" fillId="0" borderId="0">
      <alignment horizontal="right"/>
    </xf>
    <xf numFmtId="0" fontId="85" fillId="0" borderId="0"/>
    <xf numFmtId="40" fontId="82" fillId="0" borderId="18"/>
    <xf numFmtId="40" fontId="82" fillId="0" borderId="18"/>
    <xf numFmtId="0" fontId="82" fillId="0" borderId="0"/>
    <xf numFmtId="0" fontId="82" fillId="0" borderId="0"/>
    <xf numFmtId="40" fontId="82" fillId="0" borderId="0"/>
    <xf numFmtId="176" fontId="82" fillId="0" borderId="0"/>
    <xf numFmtId="40" fontId="82" fillId="0" borderId="0"/>
    <xf numFmtId="0" fontId="82" fillId="0" borderId="0"/>
    <xf numFmtId="0" fontId="82" fillId="0" borderId="0"/>
    <xf numFmtId="40" fontId="80" fillId="0" borderId="18">
      <alignment horizontal="right"/>
    </xf>
    <xf numFmtId="49" fontId="80" fillId="0" borderId="0">
      <alignment horizontal="left"/>
    </xf>
    <xf numFmtId="49" fontId="11" fillId="0" borderId="0"/>
    <xf numFmtId="49" fontId="80" fillId="0" borderId="0">
      <alignment horizontal="left"/>
    </xf>
    <xf numFmtId="174" fontId="80" fillId="0" borderId="18">
      <alignment horizontal="right"/>
    </xf>
    <xf numFmtId="49" fontId="80"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2" borderId="50"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91" fillId="0" borderId="0" applyNumberFormat="0" applyFill="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3" fillId="69" borderId="0" applyNumberFormat="0" applyBorder="0" applyAlignment="0" applyProtection="0"/>
    <xf numFmtId="0" fontId="33" fillId="70"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78" fillId="56" borderId="0" applyNumberFormat="0" applyBorder="0" applyAlignment="0" applyProtection="0"/>
    <xf numFmtId="0" fontId="92" fillId="56" borderId="0" applyNumberFormat="0" applyBorder="0" applyAlignment="0" applyProtection="0"/>
    <xf numFmtId="0" fontId="78" fillId="59" borderId="0" applyNumberFormat="0" applyBorder="0" applyAlignment="0" applyProtection="0"/>
    <xf numFmtId="0" fontId="92" fillId="59" borderId="0" applyNumberFormat="0" applyBorder="0" applyAlignment="0" applyProtection="0"/>
    <xf numFmtId="0" fontId="78" fillId="62" borderId="0" applyNumberFormat="0" applyBorder="0" applyAlignment="0" applyProtection="0"/>
    <xf numFmtId="0" fontId="92" fillId="62" borderId="0" applyNumberFormat="0" applyBorder="0" applyAlignment="0" applyProtection="0"/>
    <xf numFmtId="0" fontId="78" fillId="65" borderId="0" applyNumberFormat="0" applyBorder="0" applyAlignment="0" applyProtection="0"/>
    <xf numFmtId="0" fontId="92" fillId="65" borderId="0" applyNumberFormat="0" applyBorder="0" applyAlignment="0" applyProtection="0"/>
    <xf numFmtId="0" fontId="78" fillId="68" borderId="0" applyNumberFormat="0" applyBorder="0" applyAlignment="0" applyProtection="0"/>
    <xf numFmtId="0" fontId="92" fillId="68" borderId="0" applyNumberFormat="0" applyBorder="0" applyAlignment="0" applyProtection="0"/>
    <xf numFmtId="0" fontId="78" fillId="71" borderId="0" applyNumberFormat="0" applyBorder="0" applyAlignment="0" applyProtection="0"/>
    <xf numFmtId="0" fontId="92" fillId="71"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8" borderId="0" applyNumberFormat="0" applyBorder="0" applyAlignment="0" applyProtection="0"/>
    <xf numFmtId="0" fontId="92" fillId="48" borderId="0" applyNumberFormat="0" applyBorder="0" applyAlignment="0" applyProtection="0"/>
    <xf numFmtId="0" fontId="93" fillId="37" borderId="0" applyNumberFormat="0" applyBorder="0" applyAlignment="0" applyProtection="0"/>
    <xf numFmtId="0" fontId="94" fillId="40" borderId="46" applyNumberFormat="0" applyAlignment="0" applyProtection="0"/>
    <xf numFmtId="0" fontId="95" fillId="41" borderId="4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6" fillId="0" borderId="0" applyNumberFormat="0" applyFill="0" applyBorder="0" applyAlignment="0" applyProtection="0"/>
    <xf numFmtId="0" fontId="97" fillId="36" borderId="0" applyNumberFormat="0" applyBorder="0" applyAlignment="0" applyProtection="0"/>
    <xf numFmtId="0" fontId="98" fillId="0" borderId="43" applyNumberFormat="0" applyFill="0" applyAlignment="0" applyProtection="0"/>
    <xf numFmtId="0" fontId="99" fillId="0" borderId="44" applyNumberFormat="0" applyFill="0" applyAlignment="0" applyProtection="0"/>
    <xf numFmtId="0" fontId="15" fillId="0" borderId="54" applyNumberFormat="0" applyFill="0" applyAlignment="0" applyProtection="0"/>
    <xf numFmtId="0" fontId="15" fillId="0" borderId="54" applyNumberFormat="0" applyFill="0" applyAlignment="0" applyProtection="0"/>
    <xf numFmtId="0" fontId="100" fillId="0" borderId="45" applyNumberFormat="0" applyFill="0" applyAlignment="0" applyProtection="0"/>
    <xf numFmtId="0" fontId="100" fillId="0" borderId="0" applyNumberFormat="0" applyFill="0" applyBorder="0" applyAlignment="0" applyProtection="0"/>
    <xf numFmtId="0" fontId="101" fillId="39" borderId="46" applyNumberFormat="0" applyAlignment="0" applyProtection="0"/>
    <xf numFmtId="0" fontId="102" fillId="0" borderId="48" applyNumberFormat="0" applyFill="0" applyAlignment="0" applyProtection="0"/>
    <xf numFmtId="0" fontId="103" fillId="38"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2" borderId="50" applyNumberFormat="0" applyFont="0" applyAlignment="0" applyProtection="0"/>
    <xf numFmtId="0" fontId="104" fillId="40" borderId="47" applyNumberFormat="0" applyAlignment="0" applyProtection="0"/>
    <xf numFmtId="9" fontId="6" fillId="0" borderId="0" applyFont="0" applyFill="0" applyBorder="0" applyAlignment="0" applyProtection="0"/>
    <xf numFmtId="0" fontId="105" fillId="0" borderId="0" applyNumberFormat="0" applyFill="0" applyBorder="0" applyAlignment="0" applyProtection="0"/>
    <xf numFmtId="0" fontId="106" fillId="0" borderId="51" applyNumberFormat="0" applyFill="0" applyAlignment="0" applyProtection="0"/>
    <xf numFmtId="0" fontId="107" fillId="0" borderId="0" applyNumberFormat="0" applyFill="0" applyBorder="0" applyAlignment="0" applyProtection="0"/>
    <xf numFmtId="0" fontId="110" fillId="0" borderId="0"/>
    <xf numFmtId="43" fontId="111" fillId="0" borderId="0" applyFont="0" applyFill="0" applyBorder="0" applyAlignment="0" applyProtection="0"/>
    <xf numFmtId="0" fontId="1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2" fillId="0" borderId="0" applyNumberFormat="0" applyFill="0" applyBorder="0" applyAlignment="0" applyProtection="0">
      <alignment vertical="top"/>
      <protection locked="0"/>
    </xf>
    <xf numFmtId="0" fontId="113" fillId="0" borderId="0" applyNumberFormat="0" applyFill="0" applyBorder="0" applyAlignment="0" applyProtection="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1" fillId="0" borderId="0"/>
    <xf numFmtId="0" fontId="11"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0" fillId="0" borderId="0"/>
    <xf numFmtId="43" fontId="110" fillId="0" borderId="0" applyFont="0" applyFill="0" applyBorder="0" applyAlignment="0" applyProtection="0"/>
    <xf numFmtId="0" fontId="110" fillId="0" borderId="0"/>
    <xf numFmtId="0" fontId="122" fillId="0" borderId="0"/>
    <xf numFmtId="0" fontId="33" fillId="0" borderId="0"/>
    <xf numFmtId="0" fontId="122" fillId="0" borderId="0"/>
    <xf numFmtId="43" fontId="110" fillId="0" borderId="0" applyFont="0" applyFill="0" applyBorder="0" applyAlignment="0" applyProtection="0"/>
    <xf numFmtId="0" fontId="110" fillId="0" borderId="0"/>
    <xf numFmtId="0" fontId="110" fillId="0" borderId="0"/>
    <xf numFmtId="0" fontId="110" fillId="0" borderId="0"/>
    <xf numFmtId="0" fontId="123" fillId="0" borderId="0"/>
    <xf numFmtId="0" fontId="123" fillId="0" borderId="0"/>
    <xf numFmtId="0" fontId="124" fillId="0" borderId="0"/>
    <xf numFmtId="0" fontId="123" fillId="0" borderId="0"/>
    <xf numFmtId="0" fontId="122" fillId="0" borderId="0"/>
    <xf numFmtId="0" fontId="123"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2" fillId="0" borderId="0"/>
    <xf numFmtId="0" fontId="124" fillId="0" borderId="0"/>
    <xf numFmtId="0" fontId="122"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5"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2" borderId="50"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2" borderId="50"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0" fillId="0" borderId="0"/>
    <xf numFmtId="43" fontId="110" fillId="0" borderId="0" applyFont="0" applyFill="0" applyBorder="0" applyAlignment="0" applyProtection="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52" fillId="0" borderId="0"/>
    <xf numFmtId="0" fontId="154" fillId="0" borderId="0"/>
    <xf numFmtId="43" fontId="154" fillId="0" borderId="0" applyFont="0" applyFill="0" applyBorder="0" applyAlignment="0" applyProtection="0"/>
    <xf numFmtId="44" fontId="154"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551">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6"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49" fillId="25" borderId="0" xfId="0" applyFont="1" applyFill="1" applyAlignment="1" applyProtection="1">
      <alignment horizontal="center" wrapText="1"/>
    </xf>
    <xf numFmtId="0" fontId="50" fillId="21" borderId="10" xfId="0" applyFont="1" applyFill="1" applyBorder="1" applyAlignment="1" applyProtection="1">
      <alignment horizontal="center" wrapText="1"/>
    </xf>
    <xf numFmtId="0" fontId="50"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4" fillId="0" borderId="0" xfId="0" applyNumberFormat="1" applyFont="1" applyFill="1" applyAlignment="1" applyProtection="1">
      <alignment vertical="center" wrapText="1"/>
    </xf>
    <xf numFmtId="164" fontId="55"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48"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0" fillId="21" borderId="10" xfId="0" applyFont="1" applyFill="1" applyBorder="1" applyAlignment="1" applyProtection="1">
      <alignment horizontal="center" vertical="center" wrapText="1"/>
    </xf>
    <xf numFmtId="0" fontId="49"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55" fillId="0" borderId="0" xfId="0" applyFont="1" applyProtection="1"/>
    <xf numFmtId="0" fontId="55" fillId="23" borderId="22" xfId="0" applyNumberFormat="1" applyFont="1" applyFill="1" applyBorder="1" applyAlignment="1" applyProtection="1">
      <alignment horizontal="left" vertical="center" wrapText="1"/>
    </xf>
    <xf numFmtId="0" fontId="55"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164" fontId="49" fillId="25" borderId="0" xfId="439" applyNumberFormat="1" applyFont="1" applyFill="1" applyAlignment="1" applyProtection="1">
      <alignment horizontal="center"/>
    </xf>
    <xf numFmtId="0" fontId="58" fillId="0" borderId="0" xfId="0" applyFont="1" applyAlignment="1" applyProtection="1">
      <alignment horizontal="center" vertical="center" wrapText="1"/>
    </xf>
    <xf numFmtId="164" fontId="55" fillId="22" borderId="22" xfId="439" applyNumberFormat="1" applyFont="1" applyFill="1" applyBorder="1" applyAlignment="1" applyProtection="1">
      <alignment horizontal="center" vertical="center" wrapText="1"/>
    </xf>
    <xf numFmtId="164" fontId="48"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5" fillId="0" borderId="28" xfId="439" applyNumberFormat="1" applyFont="1" applyFill="1" applyBorder="1" applyAlignment="1" applyProtection="1">
      <alignment horizontal="center" vertical="center" wrapText="1"/>
    </xf>
    <xf numFmtId="39" fontId="55"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0" fillId="30" borderId="0" xfId="0" applyNumberFormat="1" applyFont="1" applyFill="1" applyBorder="1" applyAlignment="1" applyProtection="1">
      <alignment horizontal="center" wrapText="1"/>
    </xf>
    <xf numFmtId="0" fontId="58" fillId="31" borderId="0" xfId="0" applyFont="1" applyFill="1" applyAlignment="1" applyProtection="1">
      <alignment horizontal="center" vertical="center" wrapText="1"/>
    </xf>
    <xf numFmtId="0" fontId="0" fillId="0" borderId="0" xfId="0" applyFont="1" applyProtection="1">
      <protection locked="0"/>
    </xf>
    <xf numFmtId="0" fontId="51" fillId="0" borderId="24" xfId="0" applyNumberFormat="1" applyFont="1" applyFill="1" applyBorder="1" applyAlignment="1" applyProtection="1">
      <alignment horizontal="left" vertical="center" wrapText="1"/>
    </xf>
    <xf numFmtId="0" fontId="60" fillId="0" borderId="0" xfId="0" applyFont="1" applyFill="1" applyAlignment="1" applyProtection="1">
      <alignment horizontal="center" vertical="center"/>
    </xf>
    <xf numFmtId="0" fontId="48" fillId="0" borderId="0" xfId="0" applyFont="1" applyFill="1" applyAlignment="1" applyProtection="1">
      <alignment horizontal="center" vertical="center" wrapText="1"/>
    </xf>
    <xf numFmtId="0" fontId="55" fillId="0" borderId="22" xfId="439" applyNumberFormat="1" applyFont="1" applyFill="1" applyBorder="1" applyAlignment="1" applyProtection="1">
      <alignment horizontal="center" vertical="center" wrapText="1"/>
    </xf>
    <xf numFmtId="37" fontId="56" fillId="32" borderId="27"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6" fillId="0" borderId="27" xfId="439" applyNumberFormat="1" applyFont="1" applyFill="1" applyBorder="1" applyAlignment="1" applyProtection="1">
      <alignment horizontal="center" vertical="center" wrapText="1"/>
    </xf>
    <xf numFmtId="165" fontId="55" fillId="29" borderId="22" xfId="439" applyNumberFormat="1" applyFont="1" applyFill="1" applyBorder="1" applyAlignment="1" applyProtection="1">
      <alignment horizontal="center" vertical="center" wrapText="1"/>
      <protection locked="0"/>
    </xf>
    <xf numFmtId="0" fontId="55"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1" fontId="55" fillId="0" borderId="22" xfId="439"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5" fillId="29" borderId="40" xfId="439" applyNumberFormat="1" applyFont="1" applyFill="1" applyBorder="1" applyAlignment="1" applyProtection="1">
      <alignment horizontal="center" vertical="center" wrapText="1"/>
      <protection locked="0"/>
    </xf>
    <xf numFmtId="164" fontId="55" fillId="0" borderId="29" xfId="439" applyNumberFormat="1" applyFont="1" applyFill="1" applyBorder="1" applyAlignment="1" applyProtection="1">
      <alignment horizontal="center" vertical="center" wrapText="1"/>
    </xf>
    <xf numFmtId="39" fontId="55" fillId="0" borderId="26" xfId="439" applyNumberFormat="1" applyFont="1" applyFill="1" applyBorder="1" applyAlignment="1" applyProtection="1">
      <alignment horizontal="center" vertical="center" wrapText="1"/>
    </xf>
    <xf numFmtId="164" fontId="55" fillId="0" borderId="42" xfId="439" applyNumberFormat="1" applyFont="1" applyFill="1" applyBorder="1" applyAlignment="1" applyProtection="1">
      <alignment horizontal="center" vertical="center" wrapText="1"/>
    </xf>
    <xf numFmtId="164" fontId="55" fillId="29" borderId="41" xfId="439" applyNumberFormat="1" applyFont="1" applyFill="1" applyBorder="1" applyAlignment="1" applyProtection="1">
      <alignment horizontal="center" vertical="center" wrapText="1"/>
      <protection locked="0"/>
    </xf>
    <xf numFmtId="0" fontId="55" fillId="0" borderId="29" xfId="0" applyNumberFormat="1" applyFont="1" applyFill="1" applyBorder="1" applyAlignment="1" applyProtection="1">
      <alignment horizontal="left" vertical="center" wrapText="1"/>
    </xf>
    <xf numFmtId="0" fontId="55" fillId="23" borderId="30" xfId="0" applyNumberFormat="1" applyFont="1" applyFill="1" applyBorder="1" applyAlignment="1" applyProtection="1">
      <alignment horizontal="left" vertical="center" wrapText="1"/>
    </xf>
    <xf numFmtId="0" fontId="55"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37" fontId="39" fillId="0" borderId="26" xfId="439" applyNumberFormat="1" applyFont="1" applyFill="1" applyBorder="1" applyAlignment="1" applyProtection="1">
      <alignment horizontal="center" vertical="center" wrapText="1"/>
    </xf>
    <xf numFmtId="0" fontId="39" fillId="33" borderId="0" xfId="0" applyFont="1" applyFill="1" applyProtection="1"/>
    <xf numFmtId="0" fontId="0" fillId="0" borderId="34" xfId="0" applyNumberFormat="1" applyFont="1" applyFill="1" applyBorder="1" applyAlignment="1" applyProtection="1">
      <alignment horizontal="left" vertical="center" wrapText="1"/>
    </xf>
    <xf numFmtId="0" fontId="55" fillId="0" borderId="24" xfId="0" applyNumberFormat="1" applyFont="1" applyFill="1" applyBorder="1" applyAlignment="1" applyProtection="1">
      <alignment horizontal="left" vertical="center" wrapText="1"/>
    </xf>
    <xf numFmtId="41" fontId="62" fillId="0" borderId="0" xfId="0" applyNumberFormat="1" applyFont="1" applyFill="1" applyAlignment="1" applyProtection="1">
      <alignment wrapText="1"/>
    </xf>
    <xf numFmtId="164" fontId="55" fillId="22" borderId="22" xfId="439" applyNumberFormat="1" applyFont="1" applyFill="1" applyBorder="1" applyAlignment="1" applyProtection="1">
      <alignment horizontal="center" vertical="center" wrapText="1"/>
      <protection locked="0"/>
    </xf>
    <xf numFmtId="171" fontId="55" fillId="22" borderId="22" xfId="439" applyNumberFormat="1" applyFont="1" applyFill="1" applyBorder="1" applyAlignment="1" applyProtection="1">
      <alignment horizontal="center" vertical="center" wrapText="1"/>
    </xf>
    <xf numFmtId="39" fontId="55" fillId="22" borderId="27" xfId="439" applyNumberFormat="1" applyFont="1" applyFill="1" applyBorder="1" applyAlignment="1" applyProtection="1">
      <alignment horizontal="center" vertical="center" wrapText="1"/>
    </xf>
    <xf numFmtId="164" fontId="55"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5" fillId="29" borderId="30" xfId="439" applyNumberFormat="1" applyFont="1" applyFill="1" applyBorder="1" applyAlignment="1" applyProtection="1">
      <alignment horizontal="center" vertical="center" wrapText="1"/>
      <protection locked="0"/>
    </xf>
    <xf numFmtId="0" fontId="47" fillId="0" borderId="0" xfId="0" applyFont="1" applyAlignment="1" applyProtection="1">
      <alignment horizontal="center"/>
    </xf>
    <xf numFmtId="0" fontId="41" fillId="22" borderId="0" xfId="0" applyFont="1" applyFill="1" applyAlignment="1" applyProtection="1">
      <alignment horizontal="left" wrapText="1"/>
    </xf>
    <xf numFmtId="171" fontId="55" fillId="22" borderId="29" xfId="439" applyNumberFormat="1" applyFont="1" applyFill="1" applyBorder="1" applyAlignment="1" applyProtection="1">
      <alignment horizontal="center" vertical="center" wrapText="1"/>
    </xf>
    <xf numFmtId="3" fontId="55" fillId="0" borderId="30" xfId="439" applyNumberFormat="1" applyFont="1" applyFill="1" applyBorder="1" applyAlignment="1" applyProtection="1">
      <alignment horizontal="center" vertical="center" wrapText="1"/>
    </xf>
    <xf numFmtId="3" fontId="55" fillId="23" borderId="30" xfId="439" applyNumberFormat="1" applyFont="1" applyFill="1" applyBorder="1" applyAlignment="1" applyProtection="1">
      <alignment horizontal="center" vertical="center" wrapText="1"/>
    </xf>
    <xf numFmtId="3" fontId="55" fillId="23" borderId="22" xfId="439" applyNumberFormat="1" applyFont="1" applyFill="1" applyBorder="1" applyAlignment="1" applyProtection="1">
      <alignment horizontal="center" vertical="center" wrapText="1"/>
    </xf>
    <xf numFmtId="3" fontId="55" fillId="0" borderId="29"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0" fillId="0" borderId="0" xfId="0" applyFont="1" applyProtection="1"/>
    <xf numFmtId="0" fontId="39" fillId="0" borderId="53"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6" xfId="0" applyNumberFormat="1" applyFont="1" applyFill="1" applyBorder="1" applyAlignment="1">
      <alignment horizontal="center"/>
    </xf>
    <xf numFmtId="0" fontId="78"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0" fontId="55" fillId="74" borderId="28" xfId="439" applyNumberFormat="1" applyFont="1" applyFill="1" applyBorder="1" applyAlignment="1" applyProtection="1">
      <alignment horizontal="center" vertical="center" wrapText="1"/>
    </xf>
    <xf numFmtId="0" fontId="39" fillId="73" borderId="59" xfId="0" applyNumberFormat="1" applyFont="1" applyFill="1" applyBorder="1" applyAlignment="1" applyProtection="1">
      <alignment horizontal="center" vertical="center"/>
    </xf>
    <xf numFmtId="0" fontId="0" fillId="72" borderId="0" xfId="0" applyFill="1"/>
    <xf numFmtId="0" fontId="114" fillId="72" borderId="0" xfId="0" applyFont="1" applyFill="1" applyAlignment="1">
      <alignment vertical="center" wrapText="1"/>
    </xf>
    <xf numFmtId="0" fontId="45" fillId="72" borderId="0" xfId="0" applyFont="1" applyFill="1" applyAlignment="1">
      <alignment horizontal="justify" vertical="center"/>
    </xf>
    <xf numFmtId="0" fontId="119" fillId="76" borderId="0" xfId="0" applyFont="1" applyFill="1" applyAlignment="1">
      <alignment vertical="center"/>
    </xf>
    <xf numFmtId="0" fontId="58" fillId="0" borderId="41" xfId="0" applyFont="1" applyFill="1" applyBorder="1" applyAlignment="1" applyProtection="1">
      <alignment horizontal="center" vertical="center" wrapText="1"/>
    </xf>
    <xf numFmtId="0" fontId="58" fillId="31" borderId="41" xfId="0" applyFont="1" applyFill="1" applyBorder="1" applyAlignment="1" applyProtection="1">
      <alignment horizontal="center" vertical="center" wrapText="1"/>
    </xf>
    <xf numFmtId="0" fontId="55" fillId="30" borderId="24" xfId="0" applyNumberFormat="1" applyFont="1" applyFill="1" applyBorder="1" applyAlignment="1" applyProtection="1">
      <alignment horizontal="left" vertical="center" wrapText="1"/>
    </xf>
    <xf numFmtId="0" fontId="41" fillId="30" borderId="61" xfId="0" applyFont="1" applyFill="1" applyBorder="1" applyAlignment="1">
      <alignment wrapText="1"/>
    </xf>
    <xf numFmtId="14" fontId="41" fillId="30" borderId="61" xfId="0" applyNumberFormat="1" applyFont="1" applyFill="1" applyBorder="1" applyAlignment="1">
      <alignment wrapText="1"/>
    </xf>
    <xf numFmtId="0" fontId="39" fillId="30" borderId="59" xfId="0" applyNumberFormat="1" applyFont="1" applyFill="1" applyBorder="1" applyAlignment="1" applyProtection="1">
      <alignment horizontal="center" vertical="center"/>
    </xf>
    <xf numFmtId="49" fontId="55" fillId="0" borderId="22" xfId="439" applyNumberFormat="1" applyFont="1" applyFill="1" applyBorder="1" applyAlignment="1" applyProtection="1">
      <alignment horizontal="center" vertical="center" wrapText="1"/>
    </xf>
    <xf numFmtId="0" fontId="115" fillId="72" borderId="0" xfId="0" applyFont="1" applyFill="1" applyAlignment="1">
      <alignment horizontal="left" vertical="center" wrapText="1"/>
    </xf>
    <xf numFmtId="0" fontId="33" fillId="72" borderId="0" xfId="30097" applyFill="1"/>
    <xf numFmtId="0" fontId="118" fillId="76" borderId="0" xfId="30097" applyFont="1" applyFill="1" applyAlignment="1">
      <alignment horizontal="center" vertical="center" wrapText="1"/>
    </xf>
    <xf numFmtId="0" fontId="114" fillId="72" borderId="0" xfId="30097" applyFont="1" applyFill="1" applyAlignment="1">
      <alignment vertical="center" wrapText="1"/>
    </xf>
    <xf numFmtId="0" fontId="45" fillId="72" borderId="0" xfId="30097" applyFont="1" applyFill="1" applyAlignment="1">
      <alignment vertical="center" wrapText="1"/>
    </xf>
    <xf numFmtId="0" fontId="119" fillId="76" borderId="0" xfId="30097"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1" xfId="0" applyNumberFormat="1" applyFont="1" applyFill="1" applyBorder="1" applyAlignment="1" applyProtection="1">
      <alignment horizontal="left" vertical="center" wrapText="1"/>
    </xf>
    <xf numFmtId="0" fontId="0" fillId="0" borderId="41" xfId="0" applyNumberFormat="1" applyFont="1" applyFill="1" applyBorder="1" applyAlignment="1" applyProtection="1">
      <alignment horizontal="center" vertical="center"/>
    </xf>
    <xf numFmtId="0" fontId="0" fillId="0" borderId="41" xfId="0"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39" xfId="0" applyFont="1" applyFill="1" applyBorder="1" applyAlignment="1">
      <alignment horizontal="center" vertical="center"/>
    </xf>
    <xf numFmtId="0" fontId="39" fillId="0" borderId="59" xfId="0" applyFont="1" applyFill="1" applyBorder="1" applyAlignment="1">
      <alignment horizontal="center" vertical="center"/>
    </xf>
    <xf numFmtId="0" fontId="66" fillId="0" borderId="0" xfId="0" applyFont="1" applyFill="1"/>
    <xf numFmtId="0" fontId="39" fillId="0" borderId="0" xfId="0" applyFont="1" applyFill="1" applyBorder="1" applyAlignment="1">
      <alignment horizontal="center" vertical="center"/>
    </xf>
    <xf numFmtId="0" fontId="51" fillId="0" borderId="29" xfId="0" applyNumberFormat="1" applyFont="1" applyFill="1" applyBorder="1" applyAlignment="1" applyProtection="1">
      <alignment horizontal="left" vertical="center" wrapText="1"/>
    </xf>
    <xf numFmtId="39" fontId="55" fillId="0" borderId="41" xfId="439" applyNumberFormat="1" applyFont="1" applyFill="1" applyBorder="1" applyAlignment="1" applyProtection="1">
      <alignment horizontal="center" vertical="center" wrapText="1"/>
    </xf>
    <xf numFmtId="0" fontId="59" fillId="0" borderId="0" xfId="0" applyNumberFormat="1" applyFont="1" applyFill="1" applyAlignment="1" applyProtection="1">
      <alignment horizontal="left" vertical="center" wrapText="1"/>
    </xf>
    <xf numFmtId="0" fontId="55" fillId="33" borderId="24" xfId="0" applyNumberFormat="1" applyFont="1" applyFill="1" applyBorder="1" applyAlignment="1" applyProtection="1">
      <alignment horizontal="left" vertical="center" wrapText="1"/>
    </xf>
    <xf numFmtId="177" fontId="55" fillId="0" borderId="22"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left" vertical="center" wrapText="1"/>
    </xf>
    <xf numFmtId="0" fontId="55" fillId="0" borderId="27" xfId="0" applyNumberFormat="1" applyFont="1" applyFill="1" applyBorder="1" applyAlignment="1" applyProtection="1">
      <alignment horizontal="left" vertical="center" wrapText="1"/>
    </xf>
    <xf numFmtId="164" fontId="55" fillId="0" borderId="41"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164" fontId="55" fillId="0" borderId="28" xfId="439" applyNumberFormat="1" applyFont="1" applyFill="1" applyBorder="1" applyAlignment="1" applyProtection="1">
      <alignment horizontal="center" vertical="center" wrapText="1"/>
    </xf>
    <xf numFmtId="164" fontId="55" fillId="0" borderId="22" xfId="439" applyNumberFormat="1" applyFont="1" applyFill="1" applyBorder="1" applyAlignment="1" applyProtection="1">
      <alignment horizontal="center" vertical="center" wrapText="1"/>
    </xf>
    <xf numFmtId="0" fontId="55" fillId="0" borderId="22" xfId="0" applyNumberFormat="1" applyFont="1" applyFill="1" applyBorder="1" applyAlignment="1" applyProtection="1">
      <alignment horizontal="left" vertical="center" wrapText="1"/>
    </xf>
    <xf numFmtId="39" fontId="55" fillId="0" borderId="27" xfId="439" applyNumberFormat="1" applyFont="1" applyFill="1" applyBorder="1" applyAlignment="1" applyProtection="1">
      <alignment horizontal="center" vertical="center" wrapText="1"/>
    </xf>
    <xf numFmtId="164" fontId="55"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5" fillId="29" borderId="22" xfId="439" applyNumberFormat="1" applyFont="1" applyFill="1" applyBorder="1" applyAlignment="1" applyProtection="1">
      <alignment horizontal="center" vertical="center" wrapText="1"/>
      <protection locked="0"/>
    </xf>
    <xf numFmtId="3" fontId="55" fillId="0" borderId="22" xfId="439" applyNumberFormat="1" applyFont="1" applyFill="1" applyBorder="1" applyAlignment="1" applyProtection="1">
      <alignment horizontal="center" vertical="center" wrapText="1"/>
    </xf>
    <xf numFmtId="0" fontId="55" fillId="22" borderId="22" xfId="439" applyNumberFormat="1" applyFont="1" applyFill="1" applyBorder="1" applyAlignment="1" applyProtection="1">
      <alignment horizontal="center" vertical="center" wrapText="1"/>
      <protection locked="0"/>
    </xf>
    <xf numFmtId="3" fontId="55" fillId="0" borderId="41" xfId="439"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5" fillId="77" borderId="24" xfId="0" applyNumberFormat="1" applyFont="1" applyFill="1" applyBorder="1" applyAlignment="1" applyProtection="1">
      <alignment horizontal="left" vertical="center" wrapText="1"/>
    </xf>
    <xf numFmtId="0" fontId="55" fillId="77" borderId="22" xfId="0" applyNumberFormat="1" applyFont="1" applyFill="1" applyBorder="1" applyAlignment="1" applyProtection="1">
      <alignment horizontal="left" vertical="center" wrapText="1"/>
    </xf>
    <xf numFmtId="0" fontId="39" fillId="77" borderId="25" xfId="0" applyNumberFormat="1" applyFont="1" applyFill="1" applyBorder="1" applyAlignment="1" applyProtection="1">
      <alignment horizontal="center" vertical="center"/>
    </xf>
    <xf numFmtId="0" fontId="0" fillId="77" borderId="30" xfId="0" applyFont="1" applyFill="1" applyBorder="1" applyAlignment="1" applyProtection="1">
      <alignment vertical="center" wrapText="1"/>
    </xf>
    <xf numFmtId="164" fontId="48" fillId="0" borderId="0" xfId="0" applyNumberFormat="1" applyFont="1" applyFill="1" applyAlignment="1" applyProtection="1">
      <alignment wrapText="1"/>
    </xf>
    <xf numFmtId="164" fontId="48" fillId="77" borderId="10" xfId="0" applyNumberFormat="1" applyFont="1" applyFill="1" applyBorder="1" applyAlignment="1" applyProtection="1">
      <alignment horizontal="center"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5"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5" fillId="21" borderId="0" xfId="0" applyFont="1" applyFill="1" applyBorder="1" applyAlignment="1" applyProtection="1">
      <alignment horizontal="center" vertical="center" wrapText="1"/>
    </xf>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1" xfId="0" applyFont="1" applyFill="1" applyBorder="1" applyProtection="1"/>
    <xf numFmtId="0" fontId="0" fillId="0" borderId="41" xfId="0" applyFont="1" applyFill="1" applyBorder="1" applyAlignment="1" applyProtection="1">
      <alignment horizontal="center"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0" borderId="23" xfId="0" applyNumberFormat="1" applyFont="1" applyFill="1" applyBorder="1" applyAlignment="1" applyProtection="1">
      <alignment horizontal="left" vertical="center" wrapText="1"/>
    </xf>
    <xf numFmtId="0" fontId="0" fillId="22" borderId="41"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3" borderId="24" xfId="0" applyNumberFormat="1" applyFont="1" applyFill="1" applyBorder="1" applyAlignment="1" applyProtection="1">
      <alignment horizontal="lef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4" borderId="0" xfId="0" applyFont="1" applyFill="1" applyAlignment="1" applyProtection="1">
      <alignment horizontal="center" vertical="center"/>
    </xf>
    <xf numFmtId="39" fontId="126" fillId="75" borderId="58" xfId="1562" applyNumberFormat="1" applyFont="1" applyFill="1" applyBorder="1" applyAlignment="1">
      <alignment horizontal="center" vertical="center" wrapText="1"/>
    </xf>
    <xf numFmtId="172" fontId="0" fillId="0" borderId="27" xfId="439" applyNumberFormat="1" applyFont="1" applyFill="1" applyBorder="1" applyAlignment="1" applyProtection="1">
      <alignment vertical="center"/>
    </xf>
    <xf numFmtId="0" fontId="0" fillId="23" borderId="24" xfId="0" applyNumberFormat="1" applyFont="1" applyFill="1" applyBorder="1" applyAlignment="1" applyProtection="1">
      <alignment horizontal="left" vertical="center" wrapText="1"/>
    </xf>
    <xf numFmtId="0" fontId="0" fillId="77" borderId="24" xfId="0" applyNumberFormat="1" applyFont="1" applyFill="1" applyBorder="1" applyAlignment="1" applyProtection="1">
      <alignment horizontal="left" vertical="center" wrapText="1"/>
    </xf>
    <xf numFmtId="0" fontId="126" fillId="77" borderId="0" xfId="0" applyFont="1" applyFill="1" applyAlignment="1" applyProtection="1">
      <alignment horizontal="left" vertical="center" wrapText="1"/>
    </xf>
    <xf numFmtId="164" fontId="0" fillId="77" borderId="22" xfId="439" applyNumberFormat="1" applyFont="1" applyFill="1" applyBorder="1" applyAlignment="1" applyProtection="1">
      <alignment horizontal="center" vertical="center" wrapText="1"/>
    </xf>
    <xf numFmtId="0" fontId="0" fillId="77" borderId="23" xfId="0" quotePrefix="1" applyNumberFormat="1" applyFont="1" applyFill="1" applyBorder="1" applyAlignment="1" applyProtection="1">
      <alignment horizontal="center" vertical="center" wrapText="1"/>
    </xf>
    <xf numFmtId="37" fontId="0" fillId="77" borderId="28" xfId="439" applyNumberFormat="1" applyFont="1" applyFill="1" applyBorder="1" applyAlignment="1" applyProtection="1">
      <alignment vertical="center"/>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37" fontId="0" fillId="77" borderId="27" xfId="439" applyNumberFormat="1" applyFont="1" applyFill="1" applyBorder="1" applyAlignment="1" applyProtection="1">
      <alignment vertical="center"/>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1"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3" borderId="22" xfId="0" applyNumberFormat="1" applyFont="1" applyFill="1" applyBorder="1" applyAlignment="1" applyProtection="1">
      <alignment horizontal="left" vertical="center" wrapText="1"/>
    </xf>
    <xf numFmtId="49" fontId="0" fillId="73" borderId="60"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3" borderId="60" xfId="439" applyNumberFormat="1" applyFont="1" applyFill="1" applyBorder="1" applyAlignment="1" applyProtection="1">
      <alignment horizontal="center" vertical="center"/>
    </xf>
    <xf numFmtId="0" fontId="0" fillId="30" borderId="61" xfId="0" applyFont="1" applyFill="1" applyBorder="1"/>
    <xf numFmtId="49" fontId="0" fillId="30" borderId="0" xfId="0" applyNumberFormat="1" applyFont="1" applyFill="1" applyAlignment="1" applyProtection="1">
      <alignment horizontal="center"/>
    </xf>
    <xf numFmtId="41" fontId="0" fillId="0" borderId="61"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59"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59" xfId="439" applyNumberFormat="1" applyFont="1" applyFill="1" applyBorder="1" applyAlignment="1" applyProtection="1">
      <alignment horizontal="center" vertical="center"/>
    </xf>
    <xf numFmtId="0" fontId="0" fillId="77"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5" fillId="0" borderId="0" xfId="0" applyFont="1" applyAlignment="1" applyProtection="1">
      <alignment horizontal="center" vertical="center"/>
    </xf>
    <xf numFmtId="164" fontId="0" fillId="0" borderId="0" xfId="439" applyNumberFormat="1" applyFont="1" applyProtection="1"/>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5" xfId="0" applyFont="1" applyFill="1" applyBorder="1" applyAlignment="1">
      <alignment vertical="center"/>
    </xf>
    <xf numFmtId="172"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2"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59" fillId="0" borderId="57"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3" borderId="0" xfId="0" applyFont="1" applyFill="1" applyAlignment="1" applyProtection="1">
      <alignment wrapText="1"/>
    </xf>
    <xf numFmtId="0" fontId="0" fillId="33"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7"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7" fillId="0" borderId="0" xfId="0" applyNumberFormat="1" applyFont="1" applyFill="1" applyAlignment="1" applyProtection="1">
      <alignment wrapText="1"/>
    </xf>
    <xf numFmtId="0" fontId="0" fillId="0" borderId="0" xfId="0" applyFont="1" applyFill="1" applyAlignment="1" applyProtection="1">
      <alignment wrapText="1"/>
      <protection locked="0"/>
    </xf>
    <xf numFmtId="164" fontId="0" fillId="0" borderId="0" xfId="0" applyNumberFormat="1" applyFont="1" applyFill="1" applyAlignment="1" applyProtection="1">
      <alignment wrapText="1"/>
      <protection locked="0"/>
    </xf>
    <xf numFmtId="0" fontId="0" fillId="0" borderId="41" xfId="0" applyFont="1" applyFill="1" applyBorder="1" applyAlignment="1" applyProtection="1">
      <alignment wrapText="1"/>
      <protection locked="0"/>
    </xf>
    <xf numFmtId="41" fontId="66" fillId="0" borderId="0" xfId="439" applyNumberFormat="1" applyFont="1" applyFill="1" applyAlignment="1" applyProtection="1">
      <alignment wrapText="1"/>
    </xf>
    <xf numFmtId="0" fontId="0" fillId="0" borderId="41" xfId="0" applyNumberFormat="1" applyFont="1" applyFill="1" applyBorder="1" applyAlignment="1" applyProtection="1">
      <alignment vertical="center" wrapText="1"/>
    </xf>
    <xf numFmtId="0" fontId="0" fillId="31" borderId="0" xfId="0" applyFont="1" applyFill="1" applyProtection="1"/>
    <xf numFmtId="41" fontId="66" fillId="0" borderId="0" xfId="439" applyNumberFormat="1" applyFont="1" applyFill="1" applyAlignment="1" applyProtection="1">
      <alignment vertical="center" wrapText="1"/>
    </xf>
    <xf numFmtId="39" fontId="66"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0" fontId="0" fillId="0" borderId="21" xfId="0" applyFont="1" applyFill="1" applyBorder="1"/>
    <xf numFmtId="0" fontId="0" fillId="0" borderId="0" xfId="0" applyFont="1" applyBorder="1"/>
    <xf numFmtId="0" fontId="0" fillId="0" borderId="52"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6"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6"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0" fillId="0" borderId="0" xfId="0" applyNumberFormat="1" applyFont="1" applyFill="1" applyAlignment="1" applyProtection="1">
      <alignment horizontal="left" vertical="center" wrapText="1"/>
    </xf>
    <xf numFmtId="0" fontId="0" fillId="0" borderId="41" xfId="0" applyFont="1" applyFill="1" applyBorder="1" applyAlignment="1" applyProtection="1">
      <alignment horizontal="center" vertical="center" wrapText="1"/>
    </xf>
    <xf numFmtId="0" fontId="56"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3" borderId="0" xfId="0" applyFont="1" applyFill="1" applyAlignment="1" applyProtection="1">
      <alignment vertical="center"/>
    </xf>
    <xf numFmtId="0" fontId="39" fillId="73" borderId="0" xfId="0" applyFont="1" applyFill="1" applyAlignment="1" applyProtection="1"/>
    <xf numFmtId="0" fontId="0" fillId="73" borderId="0" xfId="0" applyFont="1" applyFill="1" applyAlignment="1" applyProtection="1"/>
    <xf numFmtId="0" fontId="0"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vertical="center"/>
    </xf>
    <xf numFmtId="37" fontId="0" fillId="73" borderId="0" xfId="439" applyNumberFormat="1" applyFont="1" applyFill="1" applyAlignment="1" applyProtection="1">
      <alignment horizontal="center" vertical="center"/>
      <protection locked="0"/>
    </xf>
    <xf numFmtId="41" fontId="66" fillId="73" borderId="0" xfId="439" applyNumberFormat="1" applyFont="1" applyFill="1" applyAlignment="1" applyProtection="1">
      <alignment wrapText="1"/>
    </xf>
    <xf numFmtId="0" fontId="39"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horizontal="center" vertical="center"/>
      <protection locked="0"/>
    </xf>
    <xf numFmtId="41" fontId="67" fillId="73" borderId="0" xfId="439" applyNumberFormat="1" applyFont="1" applyFill="1" applyAlignment="1" applyProtection="1">
      <alignment wrapText="1"/>
    </xf>
    <xf numFmtId="0" fontId="56" fillId="73" borderId="0" xfId="0" applyFont="1" applyFill="1" applyAlignment="1" applyProtection="1">
      <alignment horizontal="left" vertical="center"/>
    </xf>
    <xf numFmtId="0" fontId="44" fillId="73" borderId="0" xfId="0" applyFont="1" applyFill="1" applyAlignment="1" applyProtection="1">
      <alignment horizontal="left" vertical="center"/>
    </xf>
    <xf numFmtId="0" fontId="0" fillId="73" borderId="0" xfId="0" applyNumberFormat="1" applyFont="1" applyFill="1" applyAlignment="1" applyProtection="1">
      <alignment wrapText="1"/>
    </xf>
    <xf numFmtId="0" fontId="0" fillId="73" borderId="0" xfId="0" applyFont="1" applyFill="1" applyAlignment="1" applyProtection="1">
      <alignment vertical="center"/>
    </xf>
    <xf numFmtId="164" fontId="0" fillId="73" borderId="0" xfId="0" applyNumberFormat="1" applyFont="1" applyFill="1" applyAlignment="1" applyProtection="1">
      <alignment vertical="center"/>
    </xf>
    <xf numFmtId="164" fontId="39" fillId="73" borderId="0" xfId="439" applyNumberFormat="1" applyFont="1" applyFill="1" applyAlignment="1" applyProtection="1">
      <alignment horizontal="center" vertical="center"/>
      <protection locked="0"/>
    </xf>
    <xf numFmtId="41" fontId="67" fillId="73" borderId="0" xfId="0" applyNumberFormat="1" applyFont="1" applyFill="1" applyAlignment="1" applyProtection="1">
      <alignment wrapText="1"/>
    </xf>
    <xf numFmtId="0" fontId="39" fillId="73" borderId="0" xfId="0" applyFont="1" applyFill="1" applyAlignment="1" applyProtection="1">
      <alignment horizontal="left" vertical="center"/>
    </xf>
    <xf numFmtId="0" fontId="0" fillId="73" borderId="0" xfId="0" applyFont="1" applyFill="1" applyAlignment="1" applyProtection="1">
      <alignment horizontal="left" vertical="center"/>
    </xf>
    <xf numFmtId="0" fontId="0" fillId="73" borderId="0" xfId="0" applyNumberFormat="1" applyFont="1" applyFill="1" applyAlignment="1" applyProtection="1">
      <alignment vertical="center" wrapText="1"/>
    </xf>
    <xf numFmtId="3" fontId="39" fillId="73" borderId="0" xfId="439" applyNumberFormat="1" applyFont="1" applyFill="1" applyAlignment="1" applyProtection="1">
      <alignment horizontal="center" vertical="center"/>
      <protection locked="0"/>
    </xf>
    <xf numFmtId="38" fontId="44" fillId="73" borderId="0" xfId="439" applyNumberFormat="1" applyFont="1" applyFill="1" applyAlignment="1" applyProtection="1">
      <alignment horizontal="center" vertical="center" wrapText="1"/>
    </xf>
    <xf numFmtId="164" fontId="0" fillId="73" borderId="0" xfId="439" applyNumberFormat="1" applyFont="1" applyFill="1" applyProtection="1"/>
    <xf numFmtId="164" fontId="0" fillId="73" borderId="0" xfId="439" applyNumberFormat="1" applyFont="1" applyFill="1" applyAlignment="1" applyProtection="1">
      <alignment horizontal="center" vertical="center"/>
    </xf>
    <xf numFmtId="0" fontId="0" fillId="73" borderId="0" xfId="0" applyFont="1" applyFill="1" applyProtection="1"/>
    <xf numFmtId="0" fontId="0" fillId="73" borderId="0" xfId="0" applyFont="1" applyFill="1" applyAlignment="1" applyProtection="1">
      <alignment horizontal="center" vertical="center" wrapText="1"/>
    </xf>
    <xf numFmtId="0" fontId="39" fillId="73" borderId="0" xfId="0" applyFont="1" applyFill="1" applyAlignment="1" applyProtection="1">
      <alignment horizontal="center" vertical="center" wrapText="1"/>
    </xf>
    <xf numFmtId="41" fontId="0" fillId="73" borderId="0" xfId="439" applyNumberFormat="1" applyFont="1" applyFill="1" applyAlignment="1" applyProtection="1">
      <alignment vertical="center" wrapText="1"/>
      <protection locked="0"/>
    </xf>
    <xf numFmtId="41" fontId="0" fillId="73" borderId="0" xfId="439" applyNumberFormat="1" applyFont="1" applyFill="1" applyAlignment="1" applyProtection="1">
      <alignment vertical="center" wrapText="1"/>
    </xf>
    <xf numFmtId="0" fontId="0" fillId="73" borderId="0" xfId="0" applyFont="1" applyFill="1" applyAlignment="1" applyProtection="1">
      <alignment wrapText="1"/>
      <protection locked="0"/>
    </xf>
    <xf numFmtId="0" fontId="138" fillId="73" borderId="0" xfId="0" applyFont="1" applyFill="1" applyAlignment="1" applyProtection="1">
      <alignment horizontal="left" vertical="center"/>
    </xf>
    <xf numFmtId="0" fontId="78" fillId="73" borderId="0" xfId="0" applyFont="1" applyFill="1" applyAlignment="1" applyProtection="1">
      <alignment vertical="center"/>
    </xf>
    <xf numFmtId="0" fontId="139" fillId="73" borderId="0" xfId="0" applyFont="1" applyFill="1" applyAlignment="1" applyProtection="1">
      <alignment vertical="center"/>
      <protection locked="0"/>
    </xf>
    <xf numFmtId="0" fontId="56" fillId="73" borderId="0" xfId="0" applyFont="1" applyFill="1" applyAlignment="1">
      <alignment vertical="center" wrapText="1"/>
    </xf>
    <xf numFmtId="41" fontId="140" fillId="0" borderId="0" xfId="0" applyNumberFormat="1" applyFont="1" applyFill="1" applyAlignment="1" applyProtection="1">
      <alignment wrapText="1"/>
    </xf>
    <xf numFmtId="0" fontId="56" fillId="73" borderId="0" xfId="0" applyFont="1" applyFill="1" applyAlignment="1" applyProtection="1">
      <alignment vertical="center"/>
    </xf>
    <xf numFmtId="166" fontId="0" fillId="21" borderId="16" xfId="0" applyNumberFormat="1" applyFont="1" applyFill="1" applyBorder="1" applyProtection="1"/>
    <xf numFmtId="0" fontId="0" fillId="0" borderId="0" xfId="0" applyAlignment="1">
      <alignment wrapText="1"/>
    </xf>
    <xf numFmtId="0" fontId="0" fillId="0" borderId="68" xfId="0" applyBorder="1"/>
    <xf numFmtId="0" fontId="0" fillId="0" borderId="76" xfId="0" applyBorder="1"/>
    <xf numFmtId="0" fontId="0" fillId="0" borderId="70" xfId="0" applyBorder="1"/>
    <xf numFmtId="0" fontId="0" fillId="0" borderId="75"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7" fillId="0" borderId="0" xfId="439" applyNumberFormat="1" applyFont="1" applyFill="1" applyAlignment="1" applyProtection="1">
      <alignment horizontal="center" vertical="center" wrapText="1"/>
      <protection locked="0"/>
    </xf>
    <xf numFmtId="0" fontId="142" fillId="76" borderId="53" xfId="0" applyFont="1" applyFill="1" applyBorder="1" applyAlignment="1">
      <alignment horizontal="center" vertical="center" wrapText="1"/>
    </xf>
    <xf numFmtId="0" fontId="141" fillId="0" borderId="0" xfId="0" applyFont="1"/>
    <xf numFmtId="0" fontId="143" fillId="72" borderId="0" xfId="0" applyFont="1" applyFill="1" applyAlignment="1">
      <alignment horizontal="justify" vertical="center"/>
    </xf>
    <xf numFmtId="0" fontId="143" fillId="72" borderId="0" xfId="0" applyFont="1" applyFill="1" applyAlignment="1">
      <alignment vertical="center"/>
    </xf>
    <xf numFmtId="0" fontId="0" fillId="0" borderId="0" xfId="0" applyAlignment="1">
      <alignment vertical="center"/>
    </xf>
    <xf numFmtId="0" fontId="143" fillId="72" borderId="0" xfId="0" applyFont="1" applyFill="1" applyAlignment="1">
      <alignment vertical="center" wrapText="1"/>
    </xf>
    <xf numFmtId="0" fontId="147" fillId="72" borderId="0" xfId="0" applyFont="1" applyFill="1" applyAlignment="1">
      <alignment vertical="center"/>
    </xf>
    <xf numFmtId="0" fontId="148" fillId="72" borderId="0" xfId="611" applyFont="1" applyFill="1" applyAlignment="1" applyProtection="1">
      <alignment vertical="center"/>
      <protection locked="0"/>
    </xf>
    <xf numFmtId="0" fontId="147" fillId="72" borderId="0" xfId="0" applyFont="1" applyFill="1"/>
    <xf numFmtId="0" fontId="148" fillId="72" borderId="0" xfId="611" applyFont="1" applyFill="1" applyProtection="1">
      <protection locked="0"/>
    </xf>
    <xf numFmtId="0" fontId="114" fillId="72" borderId="0" xfId="30097" quotePrefix="1" applyFont="1" applyFill="1" applyAlignment="1">
      <alignment horizontal="left" vertical="center" wrapText="1" indent="1"/>
    </xf>
    <xf numFmtId="0" fontId="151" fillId="72" borderId="0" xfId="30097" applyFont="1" applyFill="1" applyAlignment="1">
      <alignment vertical="center" wrapText="1"/>
    </xf>
    <xf numFmtId="0" fontId="35" fillId="0" borderId="0" xfId="611"/>
    <xf numFmtId="0" fontId="143" fillId="72" borderId="0" xfId="30097" applyFont="1" applyFill="1" applyAlignment="1">
      <alignment vertical="center" wrapText="1"/>
    </xf>
    <xf numFmtId="38" fontId="0" fillId="0" borderId="0" xfId="0" applyNumberFormat="1" applyFont="1" applyFill="1" applyProtection="1"/>
    <xf numFmtId="14" fontId="0" fillId="0" borderId="0" xfId="0" applyNumberFormat="1" applyFont="1" applyProtection="1"/>
    <xf numFmtId="0" fontId="0" fillId="78" borderId="24" xfId="0" applyNumberFormat="1" applyFont="1" applyFill="1" applyBorder="1" applyAlignment="1" applyProtection="1">
      <alignment horizontal="left" vertical="center" wrapText="1"/>
    </xf>
    <xf numFmtId="164" fontId="48" fillId="33"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0" fillId="0" borderId="0" xfId="0" applyFill="1"/>
    <xf numFmtId="0" fontId="0" fillId="79" borderId="0" xfId="0" applyNumberFormat="1" applyFont="1" applyFill="1" applyAlignment="1" applyProtection="1">
      <alignment horizontal="center" vertical="center"/>
    </xf>
    <xf numFmtId="0" fontId="0" fillId="79" borderId="41" xfId="0" applyNumberFormat="1" applyFont="1" applyFill="1" applyBorder="1" applyAlignment="1" applyProtection="1">
      <alignment horizontal="center" vertical="center" wrapText="1"/>
    </xf>
    <xf numFmtId="38" fontId="44" fillId="22" borderId="41" xfId="439" applyNumberFormat="1" applyFont="1" applyFill="1" applyBorder="1" applyAlignment="1" applyProtection="1">
      <alignment horizontal="center" vertical="center" wrapText="1"/>
    </xf>
    <xf numFmtId="178" fontId="41" fillId="30" borderId="61" xfId="0" applyNumberFormat="1" applyFont="1" applyFill="1" applyBorder="1" applyAlignment="1">
      <alignment wrapText="1"/>
    </xf>
    <xf numFmtId="178" fontId="55" fillId="0" borderId="27" xfId="439"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37" fontId="0" fillId="31" borderId="41" xfId="439" applyNumberFormat="1" applyFont="1" applyFill="1" applyBorder="1" applyAlignment="1" applyProtection="1">
      <alignment vertical="center"/>
    </xf>
    <xf numFmtId="0" fontId="0" fillId="35" borderId="0" xfId="0" applyFont="1" applyFill="1" applyAlignment="1" applyProtection="1">
      <alignment horizontal="center" vertical="center"/>
    </xf>
    <xf numFmtId="41" fontId="67" fillId="30" borderId="72" xfId="439" applyNumberFormat="1" applyFont="1" applyFill="1" applyBorder="1" applyAlignment="1">
      <alignment vertical="center" wrapText="1"/>
    </xf>
    <xf numFmtId="41" fontId="67" fillId="30" borderId="0" xfId="439" applyNumberFormat="1" applyFont="1" applyFill="1" applyAlignment="1">
      <alignment vertical="center" wrapText="1"/>
    </xf>
    <xf numFmtId="41" fontId="67" fillId="30" borderId="77" xfId="439" applyNumberFormat="1" applyFont="1" applyFill="1" applyBorder="1" applyAlignment="1">
      <alignment vertical="center" wrapText="1"/>
    </xf>
    <xf numFmtId="41" fontId="67" fillId="30" borderId="73" xfId="439" applyNumberFormat="1" applyFont="1" applyFill="1" applyBorder="1" applyAlignment="1">
      <alignment vertical="center" wrapText="1"/>
    </xf>
    <xf numFmtId="14" fontId="55" fillId="35" borderId="22" xfId="439"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left" vertical="center" wrapText="1"/>
    </xf>
    <xf numFmtId="164" fontId="0" fillId="0" borderId="0" xfId="0" applyNumberFormat="1" applyFont="1" applyFill="1" applyBorder="1" applyAlignment="1" applyProtection="1">
      <alignment wrapText="1"/>
      <protection locked="0"/>
    </xf>
    <xf numFmtId="0" fontId="55" fillId="0" borderId="0" xfId="0" applyNumberFormat="1" applyFont="1" applyFill="1" applyBorder="1" applyAlignment="1" applyProtection="1">
      <alignment horizontal="left" vertical="center" wrapText="1"/>
    </xf>
    <xf numFmtId="164" fontId="55" fillId="29" borderId="0" xfId="439" applyNumberFormat="1" applyFont="1" applyFill="1" applyBorder="1" applyAlignment="1" applyProtection="1">
      <alignment horizontal="center" vertical="center" wrapText="1"/>
      <protection locked="0"/>
    </xf>
    <xf numFmtId="3" fontId="55" fillId="0" borderId="0" xfId="439" applyNumberFormat="1" applyFont="1" applyFill="1" applyBorder="1" applyAlignment="1" applyProtection="1">
      <alignment horizontal="center" vertical="center" wrapText="1"/>
    </xf>
    <xf numFmtId="37" fontId="39" fillId="0" borderId="0" xfId="439" applyNumberFormat="1" applyFont="1" applyFill="1" applyBorder="1" applyAlignment="1" applyProtection="1">
      <alignment horizontal="center" vertical="center" wrapText="1"/>
    </xf>
    <xf numFmtId="38" fontId="0" fillId="0" borderId="0" xfId="0" applyNumberFormat="1" applyFont="1" applyFill="1" applyBorder="1" applyProtection="1"/>
    <xf numFmtId="1" fontId="0" fillId="0" borderId="24" xfId="0" applyNumberFormat="1" applyFont="1" applyFill="1" applyBorder="1" applyAlignment="1" applyProtection="1">
      <alignment horizontal="center" vertical="center" wrapText="1"/>
    </xf>
    <xf numFmtId="0" fontId="39" fillId="0" borderId="25" xfId="0" applyFont="1" applyBorder="1" applyAlignment="1">
      <alignment horizontal="center" vertical="center"/>
    </xf>
    <xf numFmtId="0" fontId="0" fillId="0" borderId="30" xfId="0" applyBorder="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24" xfId="0" applyBorder="1" applyAlignment="1">
      <alignment horizontal="center" vertical="center" wrapText="1"/>
    </xf>
    <xf numFmtId="0" fontId="0" fillId="0" borderId="22" xfId="0" applyBorder="1" applyAlignment="1">
      <alignment horizontal="left" vertical="center" wrapText="1"/>
    </xf>
    <xf numFmtId="0" fontId="0" fillId="0" borderId="34" xfId="0" applyBorder="1" applyAlignment="1">
      <alignment horizontal="center" vertical="center" wrapText="1"/>
    </xf>
    <xf numFmtId="0" fontId="0" fillId="0" borderId="34" xfId="0" applyBorder="1" applyAlignment="1">
      <alignment horizontal="left" vertical="center" wrapText="1"/>
    </xf>
    <xf numFmtId="0" fontId="39" fillId="0" borderId="0" xfId="0" applyFont="1" applyAlignment="1">
      <alignment horizontal="center" vertical="center"/>
    </xf>
    <xf numFmtId="0" fontId="0" fillId="0" borderId="34" xfId="0" applyBorder="1" applyAlignment="1">
      <alignment vertical="center" wrapText="1"/>
    </xf>
    <xf numFmtId="37" fontId="0" fillId="0" borderId="27" xfId="439" applyNumberFormat="1" applyFont="1" applyFill="1" applyBorder="1" applyAlignment="1" applyProtection="1">
      <alignment horizontal="center" vertical="center" wrapText="1"/>
    </xf>
    <xf numFmtId="39" fontId="0" fillId="0" borderId="27" xfId="439" applyNumberFormat="1" applyFont="1" applyFill="1" applyBorder="1" applyAlignment="1" applyProtection="1">
      <alignment vertical="center" wrapText="1"/>
    </xf>
    <xf numFmtId="0" fontId="156" fillId="0" borderId="0" xfId="0" applyFont="1" applyAlignment="1">
      <alignment horizontal="center"/>
    </xf>
    <xf numFmtId="0" fontId="156" fillId="0" borderId="0" xfId="0" applyFont="1" applyAlignment="1">
      <alignment wrapText="1"/>
    </xf>
    <xf numFmtId="0" fontId="156" fillId="0" borderId="0" xfId="0" applyFont="1" applyAlignment="1">
      <alignment horizontal="center" wrapText="1"/>
    </xf>
    <xf numFmtId="0" fontId="156" fillId="0" borderId="0" xfId="0" applyFont="1"/>
    <xf numFmtId="0" fontId="0" fillId="0" borderId="0" xfId="0" applyFont="1" applyAlignment="1" applyProtection="1">
      <alignment horizontal="center"/>
    </xf>
    <xf numFmtId="0" fontId="0" fillId="0" borderId="0" xfId="0" applyAlignment="1">
      <alignment horizontal="left" vertical="center"/>
    </xf>
    <xf numFmtId="0" fontId="153" fillId="0" borderId="0" xfId="0" applyFont="1" applyAlignment="1">
      <alignment horizontal="left" vertical="center"/>
    </xf>
    <xf numFmtId="0" fontId="78" fillId="0" borderId="38" xfId="0" applyFont="1" applyBorder="1"/>
    <xf numFmtId="0" fontId="78" fillId="0" borderId="38" xfId="0" applyFont="1" applyBorder="1" applyAlignment="1">
      <alignment wrapText="1"/>
    </xf>
    <xf numFmtId="0" fontId="39" fillId="0" borderId="13" xfId="0" applyFont="1" applyBorder="1" applyAlignment="1">
      <alignment horizontal="left" vertical="center"/>
    </xf>
    <xf numFmtId="0" fontId="0" fillId="0" borderId="16" xfId="0" applyBorder="1"/>
    <xf numFmtId="0" fontId="0" fillId="0" borderId="16" xfId="0" applyBorder="1" applyAlignment="1">
      <alignment wrapText="1"/>
    </xf>
    <xf numFmtId="0" fontId="39" fillId="0" borderId="35" xfId="0" applyFont="1" applyBorder="1" applyAlignment="1">
      <alignment horizontal="left" vertical="center"/>
    </xf>
    <xf numFmtId="0" fontId="0" fillId="0" borderId="36" xfId="0" applyBorder="1"/>
    <xf numFmtId="0" fontId="0" fillId="0" borderId="36" xfId="0" applyBorder="1" applyAlignment="1">
      <alignment wrapText="1"/>
    </xf>
    <xf numFmtId="0" fontId="0" fillId="0" borderId="10" xfId="0" applyBorder="1" applyAlignment="1">
      <alignment horizontal="center" vertical="center"/>
    </xf>
    <xf numFmtId="0" fontId="0" fillId="0" borderId="10" xfId="0" applyBorder="1" applyAlignment="1">
      <alignment vertical="center" wrapText="1"/>
    </xf>
    <xf numFmtId="0" fontId="66" fillId="0" borderId="10" xfId="0" applyFont="1" applyBorder="1" applyAlignment="1">
      <alignment vertical="center" wrapText="1"/>
    </xf>
    <xf numFmtId="0" fontId="0" fillId="0" borderId="10" xfId="0" applyBorder="1" applyAlignment="1">
      <alignment wrapText="1"/>
    </xf>
    <xf numFmtId="0" fontId="0" fillId="0" borderId="10" xfId="0" applyBorder="1" applyAlignment="1">
      <alignment horizontal="center"/>
    </xf>
    <xf numFmtId="0" fontId="0" fillId="0" borderId="69" xfId="0" applyBorder="1"/>
    <xf numFmtId="0" fontId="0" fillId="0" borderId="70" xfId="0" applyBorder="1" applyAlignment="1">
      <alignment wrapText="1"/>
    </xf>
    <xf numFmtId="0" fontId="0" fillId="0" borderId="68" xfId="0" applyBorder="1" applyAlignment="1">
      <alignment wrapText="1"/>
    </xf>
    <xf numFmtId="41" fontId="67" fillId="0" borderId="0" xfId="0" applyNumberFormat="1" applyFont="1" applyAlignment="1">
      <alignment wrapText="1"/>
    </xf>
    <xf numFmtId="37" fontId="56" fillId="29" borderId="0" xfId="439" applyNumberFormat="1" applyFont="1" applyFill="1" applyAlignment="1" applyProtection="1">
      <alignment horizontal="center" vertical="center" wrapText="1"/>
      <protection locked="0"/>
    </xf>
    <xf numFmtId="164" fontId="0" fillId="0" borderId="0" xfId="0" applyNumberFormat="1" applyAlignment="1" applyProtection="1">
      <alignment wrapText="1"/>
      <protection locked="0"/>
    </xf>
    <xf numFmtId="0" fontId="0" fillId="0" borderId="0" xfId="0" applyProtection="1">
      <protection locked="0"/>
    </xf>
    <xf numFmtId="41" fontId="67" fillId="80" borderId="0" xfId="0" applyNumberFormat="1" applyFont="1" applyFill="1" applyAlignment="1">
      <alignment vertical="center" wrapText="1"/>
    </xf>
    <xf numFmtId="38" fontId="0" fillId="0" borderId="0" xfId="0" applyNumberFormat="1" applyAlignment="1" applyProtection="1">
      <alignment wrapText="1"/>
      <protection locked="0"/>
    </xf>
    <xf numFmtId="0" fontId="0" fillId="0" borderId="0" xfId="0" applyAlignment="1" applyProtection="1">
      <alignment wrapText="1"/>
      <protection locked="0"/>
    </xf>
    <xf numFmtId="41" fontId="66" fillId="0" borderId="0" xfId="0" applyNumberFormat="1" applyFont="1" applyAlignment="1">
      <alignment wrapText="1"/>
    </xf>
    <xf numFmtId="168" fontId="39" fillId="0" borderId="0" xfId="0" applyNumberFormat="1" applyFont="1" applyFill="1" applyAlignment="1" applyProtection="1">
      <alignment vertical="center" wrapText="1"/>
    </xf>
    <xf numFmtId="0" fontId="0" fillId="0" borderId="0" xfId="0" applyFill="1" applyAlignment="1">
      <alignment wrapText="1"/>
    </xf>
    <xf numFmtId="41" fontId="62" fillId="0" borderId="0" xfId="0" applyNumberFormat="1" applyFont="1" applyAlignment="1">
      <alignment wrapText="1"/>
    </xf>
    <xf numFmtId="41" fontId="42" fillId="0" borderId="0" xfId="0" applyNumberFormat="1" applyFont="1" applyAlignment="1">
      <alignment wrapText="1"/>
    </xf>
    <xf numFmtId="41" fontId="61" fillId="0" borderId="0" xfId="0" applyNumberFormat="1" applyFont="1" applyAlignment="1">
      <alignment wrapText="1"/>
    </xf>
    <xf numFmtId="169" fontId="0" fillId="73" borderId="60" xfId="439" applyNumberFormat="1" applyFont="1" applyFill="1" applyBorder="1" applyAlignment="1" applyProtection="1">
      <alignment horizontal="center" vertical="center"/>
    </xf>
    <xf numFmtId="4" fontId="0" fillId="0" borderId="10" xfId="0" applyNumberFormat="1" applyBorder="1"/>
    <xf numFmtId="0" fontId="41" fillId="0" borderId="10" xfId="0" applyFont="1" applyBorder="1" applyAlignment="1" applyProtection="1">
      <alignment horizontal="right" wrapText="1"/>
    </xf>
    <xf numFmtId="0" fontId="41" fillId="0" borderId="10" xfId="0" applyFont="1" applyBorder="1" applyAlignment="1" applyProtection="1">
      <alignment horizontal="right" vertical="center" wrapText="1"/>
    </xf>
    <xf numFmtId="0" fontId="39" fillId="0" borderId="24" xfId="0" applyFont="1" applyBorder="1" applyAlignment="1">
      <alignment horizontal="center" vertical="center"/>
    </xf>
    <xf numFmtId="0" fontId="0" fillId="0" borderId="22" xfId="0" applyBorder="1" applyAlignment="1">
      <alignment vertical="center" wrapText="1"/>
    </xf>
    <xf numFmtId="0" fontId="39" fillId="31" borderId="24" xfId="0" applyFont="1" applyFill="1" applyBorder="1" applyAlignment="1">
      <alignment horizontal="center" vertical="center"/>
    </xf>
    <xf numFmtId="0" fontId="0" fillId="31" borderId="22" xfId="0" applyFill="1" applyBorder="1" applyAlignment="1">
      <alignment vertical="center" wrapText="1"/>
    </xf>
    <xf numFmtId="0" fontId="0" fillId="0" borderId="0" xfId="0" applyAlignment="1">
      <alignment vertical="center" wrapText="1"/>
    </xf>
    <xf numFmtId="0" fontId="39" fillId="31" borderId="41" xfId="0" applyFont="1" applyFill="1" applyBorder="1" applyAlignment="1">
      <alignment horizontal="center" vertical="center"/>
    </xf>
    <xf numFmtId="0" fontId="0" fillId="31" borderId="41" xfId="0" applyFill="1" applyBorder="1" applyAlignment="1">
      <alignment vertical="center" wrapText="1"/>
    </xf>
    <xf numFmtId="0" fontId="39" fillId="0" borderId="41" xfId="0" applyFont="1" applyBorder="1" applyAlignment="1">
      <alignment horizontal="center" vertical="center"/>
    </xf>
    <xf numFmtId="0" fontId="0" fillId="0" borderId="41" xfId="0" applyBorder="1" applyAlignment="1">
      <alignment vertical="center" wrapText="1"/>
    </xf>
    <xf numFmtId="0" fontId="39" fillId="31" borderId="25" xfId="0" applyFont="1" applyFill="1" applyBorder="1" applyAlignment="1">
      <alignment horizontal="center" vertical="center"/>
    </xf>
    <xf numFmtId="0" fontId="0" fillId="31" borderId="30" xfId="0" applyFill="1" applyBorder="1" applyAlignment="1">
      <alignment vertical="center" wrapText="1"/>
    </xf>
    <xf numFmtId="0" fontId="39" fillId="23" borderId="24" xfId="0" applyFont="1" applyFill="1" applyBorder="1" applyAlignment="1">
      <alignment horizontal="center" vertical="center"/>
    </xf>
    <xf numFmtId="0" fontId="0" fillId="0" borderId="41" xfId="0" applyBorder="1" applyAlignment="1">
      <alignment horizontal="left" vertical="center" wrapText="1"/>
    </xf>
    <xf numFmtId="0" fontId="39" fillId="23" borderId="25" xfId="0" applyFont="1" applyFill="1" applyBorder="1" applyAlignment="1">
      <alignment horizontal="center" vertical="center"/>
    </xf>
    <xf numFmtId="3" fontId="44" fillId="0" borderId="22" xfId="1540" applyFont="1" applyBorder="1" applyAlignment="1">
      <alignment vertical="center" wrapText="1"/>
    </xf>
    <xf numFmtId="0" fontId="0" fillId="0" borderId="29" xfId="0" applyBorder="1" applyAlignment="1">
      <alignment vertical="center" wrapText="1"/>
    </xf>
    <xf numFmtId="0" fontId="0" fillId="23" borderId="22" xfId="0" applyFill="1" applyBorder="1" applyAlignment="1">
      <alignment vertical="center" wrapText="1"/>
    </xf>
    <xf numFmtId="0" fontId="39" fillId="0" borderId="39" xfId="0" applyFont="1" applyBorder="1" applyAlignment="1">
      <alignment horizontal="center" vertical="center"/>
    </xf>
    <xf numFmtId="0" fontId="0" fillId="0" borderId="0" xfId="0" applyAlignment="1" applyProtection="1">
      <alignment vertical="center" wrapText="1"/>
      <protection locked="0"/>
    </xf>
    <xf numFmtId="0" fontId="39" fillId="33" borderId="39" xfId="0" applyFont="1" applyFill="1" applyBorder="1" applyAlignment="1">
      <alignment horizontal="center" vertical="center"/>
    </xf>
    <xf numFmtId="0" fontId="39" fillId="77" borderId="39" xfId="0" applyFont="1" applyFill="1" applyBorder="1" applyAlignment="1">
      <alignment horizontal="center" vertical="center"/>
    </xf>
    <xf numFmtId="0" fontId="0" fillId="77" borderId="22" xfId="0" applyFill="1" applyBorder="1" applyAlignment="1">
      <alignment vertical="center" wrapText="1"/>
    </xf>
    <xf numFmtId="1" fontId="40" fillId="24" borderId="0" xfId="439" applyNumberFormat="1" applyFont="1" applyFill="1" applyBorder="1" applyAlignment="1" applyProtection="1">
      <alignment horizontal="center" wrapText="1"/>
    </xf>
    <xf numFmtId="0" fontId="44" fillId="0" borderId="41" xfId="0" applyFont="1" applyFill="1" applyBorder="1" applyAlignment="1" applyProtection="1">
      <alignment horizontal="center" vertical="center" wrapText="1"/>
    </xf>
    <xf numFmtId="0" fontId="0" fillId="29" borderId="69" xfId="0" applyFill="1" applyBorder="1" applyAlignment="1" applyProtection="1">
      <alignment horizontal="center" vertical="center"/>
      <protection locked="0"/>
    </xf>
    <xf numFmtId="0" fontId="0" fillId="29" borderId="10" xfId="0" applyFill="1" applyBorder="1" applyAlignment="1" applyProtection="1">
      <alignment wrapText="1"/>
      <protection locked="0"/>
    </xf>
    <xf numFmtId="14" fontId="121" fillId="29" borderId="10" xfId="31721" applyNumberFormat="1" applyFont="1" applyFill="1" applyBorder="1" applyAlignment="1" applyProtection="1">
      <alignment horizontal="left"/>
      <protection locked="0"/>
    </xf>
    <xf numFmtId="0" fontId="0" fillId="0" borderId="62" xfId="0" applyBorder="1" applyAlignment="1">
      <alignment horizontal="center"/>
    </xf>
    <xf numFmtId="0" fontId="0" fillId="0" borderId="63" xfId="0" applyBorder="1"/>
    <xf numFmtId="0" fontId="0" fillId="0" borderId="64" xfId="0" applyBorder="1" applyAlignment="1">
      <alignment wrapText="1"/>
    </xf>
    <xf numFmtId="0" fontId="0" fillId="0" borderId="65"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66" xfId="0" applyBorder="1" applyAlignment="1">
      <alignment wrapText="1"/>
    </xf>
    <xf numFmtId="3" fontId="0" fillId="0" borderId="0" xfId="0" applyNumberFormat="1"/>
    <xf numFmtId="3" fontId="0" fillId="0" borderId="0" xfId="0" applyNumberFormat="1" applyFont="1" applyProtection="1"/>
    <xf numFmtId="0" fontId="158" fillId="72" borderId="0" xfId="30097" applyFont="1" applyFill="1" applyAlignment="1">
      <alignment vertical="center" wrapText="1"/>
    </xf>
    <xf numFmtId="0" fontId="0" fillId="77" borderId="0" xfId="0" applyFill="1" applyAlignment="1">
      <alignment vertical="center" wrapText="1"/>
    </xf>
    <xf numFmtId="0" fontId="0" fillId="77" borderId="10" xfId="0" applyFill="1" applyBorder="1" applyAlignment="1" applyProtection="1">
      <alignment horizontal="center" vertical="center"/>
      <protection locked="0"/>
    </xf>
    <xf numFmtId="0" fontId="66" fillId="77" borderId="10" xfId="0" applyFont="1" applyFill="1" applyBorder="1" applyAlignment="1">
      <alignment vertical="center" wrapText="1"/>
    </xf>
    <xf numFmtId="0" fontId="0" fillId="29" borderId="10" xfId="0" applyFill="1" applyBorder="1" applyAlignment="1" applyProtection="1">
      <alignment horizontal="center" vertical="center"/>
      <protection locked="0"/>
    </xf>
    <xf numFmtId="3" fontId="0" fillId="29" borderId="69" xfId="0" applyNumberFormat="1" applyFill="1" applyBorder="1" applyAlignment="1" applyProtection="1">
      <alignment horizontal="center" vertical="center"/>
      <protection locked="0"/>
    </xf>
    <xf numFmtId="0" fontId="39" fillId="77" borderId="0" xfId="0" applyFont="1" applyFill="1" applyAlignment="1">
      <alignment horizontal="left" vertical="center"/>
    </xf>
    <xf numFmtId="0" fontId="67" fillId="33" borderId="78" xfId="0" applyFont="1" applyFill="1" applyBorder="1" applyAlignment="1" applyProtection="1">
      <alignment wrapText="1"/>
      <protection locked="0"/>
    </xf>
    <xf numFmtId="0" fontId="0" fillId="33" borderId="24" xfId="0" applyFill="1" applyBorder="1" applyAlignment="1">
      <alignment horizontal="left" vertical="center" wrapText="1"/>
    </xf>
    <xf numFmtId="1" fontId="0" fillId="0" borderId="23" xfId="0" applyNumberFormat="1" applyFont="1" applyFill="1" applyBorder="1" applyAlignment="1" applyProtection="1">
      <alignment horizontal="center" vertical="center" wrapText="1"/>
    </xf>
    <xf numFmtId="0" fontId="0" fillId="33" borderId="0" xfId="0" applyFill="1" applyAlignment="1" applyProtection="1">
      <alignment vertical="center" wrapText="1"/>
      <protection locked="0"/>
    </xf>
    <xf numFmtId="0" fontId="0" fillId="0" borderId="22" xfId="0" applyFill="1" applyBorder="1" applyAlignment="1">
      <alignment vertical="center" wrapText="1"/>
    </xf>
    <xf numFmtId="0" fontId="0" fillId="0" borderId="0" xfId="0" applyFill="1" applyAlignment="1">
      <alignment horizontal="left" vertical="center" wrapText="1"/>
    </xf>
    <xf numFmtId="0" fontId="0" fillId="0" borderId="10" xfId="0" applyFill="1" applyBorder="1" applyAlignment="1">
      <alignment vertical="center" wrapText="1"/>
    </xf>
    <xf numFmtId="0" fontId="0" fillId="0" borderId="10" xfId="0" applyFill="1" applyBorder="1" applyAlignment="1">
      <alignment horizontal="center" vertical="center"/>
    </xf>
    <xf numFmtId="0" fontId="0" fillId="0" borderId="0" xfId="0" applyFill="1" applyAlignment="1">
      <alignment vertical="center" wrapText="1"/>
    </xf>
    <xf numFmtId="0" fontId="0" fillId="0" borderId="10" xfId="0" applyBorder="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66" fillId="0" borderId="0" xfId="0" applyFont="1" applyFill="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66"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Font="1" applyAlignment="1" applyProtection="1">
      <alignment horizontal="left" vertical="center" wrapText="1"/>
      <protection locked="0"/>
    </xf>
    <xf numFmtId="38" fontId="66" fillId="20" borderId="0" xfId="0" applyNumberFormat="1" applyFont="1" applyFill="1" applyAlignment="1" applyProtection="1">
      <alignment horizontal="left" vertical="center" wrapText="1"/>
    </xf>
    <xf numFmtId="0" fontId="35" fillId="72" borderId="0" xfId="611" applyFill="1" applyAlignment="1">
      <alignment vertical="center"/>
    </xf>
    <xf numFmtId="0" fontId="0" fillId="0" borderId="0" xfId="0" applyAlignment="1" applyProtection="1">
      <alignment vertical="top"/>
      <protection locked="0"/>
    </xf>
    <xf numFmtId="0" fontId="0" fillId="0" borderId="0" xfId="0" applyNumberFormat="1" applyFont="1" applyFill="1" applyAlignment="1" applyProtection="1">
      <alignment horizontal="left" vertical="center"/>
      <protection locked="0"/>
    </xf>
    <xf numFmtId="14" fontId="0" fillId="0" borderId="0" xfId="0" applyNumberFormat="1" applyFont="1" applyAlignment="1" applyProtection="1">
      <alignment horizontal="left" vertical="center"/>
      <protection locked="0"/>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49" fontId="39" fillId="30" borderId="13" xfId="0" applyNumberFormat="1" applyFont="1" applyFill="1" applyBorder="1" applyAlignment="1" applyProtection="1">
      <alignment horizontal="center"/>
      <protection locked="0"/>
    </xf>
    <xf numFmtId="14" fontId="39" fillId="30" borderId="13" xfId="0" applyNumberFormat="1" applyFont="1" applyFill="1" applyBorder="1" applyAlignment="1" applyProtection="1">
      <alignment horizontal="center"/>
      <protection locked="0"/>
    </xf>
    <xf numFmtId="179" fontId="39" fillId="30" borderId="13" xfId="0" applyNumberFormat="1" applyFont="1" applyFill="1" applyBorder="1" applyAlignment="1" applyProtection="1">
      <alignment horizontal="center"/>
      <protection locked="0"/>
    </xf>
    <xf numFmtId="49" fontId="159" fillId="30" borderId="13" xfId="611" applyNumberFormat="1" applyFont="1" applyFill="1" applyBorder="1" applyAlignment="1" applyProtection="1">
      <alignment horizontal="center"/>
      <protection locked="0"/>
    </xf>
    <xf numFmtId="0" fontId="66" fillId="0" borderId="10" xfId="0" applyFont="1" applyFill="1" applyBorder="1" applyAlignment="1">
      <alignment vertical="center" wrapText="1"/>
    </xf>
    <xf numFmtId="0" fontId="0" fillId="82" borderId="0" xfId="0" applyFill="1"/>
    <xf numFmtId="0" fontId="0" fillId="83" borderId="0" xfId="0" applyFill="1"/>
    <xf numFmtId="0" fontId="156" fillId="0" borderId="14" xfId="0" applyFont="1" applyBorder="1"/>
    <xf numFmtId="164" fontId="156" fillId="0" borderId="0" xfId="439" applyNumberFormat="1" applyFont="1"/>
    <xf numFmtId="4" fontId="156" fillId="0" borderId="0" xfId="0" applyNumberFormat="1" applyFont="1"/>
    <xf numFmtId="0" fontId="161" fillId="0" borderId="79" xfId="0" applyFont="1" applyBorder="1" applyAlignment="1">
      <alignment vertical="center" readingOrder="1"/>
    </xf>
    <xf numFmtId="3" fontId="0" fillId="73" borderId="0" xfId="439" applyNumberFormat="1" applyFont="1" applyFill="1" applyAlignment="1" applyProtection="1">
      <alignment horizontal="center" vertical="center"/>
      <protection locked="0"/>
    </xf>
    <xf numFmtId="0" fontId="0" fillId="35" borderId="13" xfId="0" applyFont="1" applyFill="1" applyBorder="1" applyAlignment="1">
      <alignment horizontal="left" wrapText="1"/>
    </xf>
    <xf numFmtId="0" fontId="0" fillId="35" borderId="16" xfId="0" applyFont="1"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6" fillId="73" borderId="71" xfId="0" applyFont="1" applyFill="1" applyBorder="1" applyAlignment="1">
      <alignment horizontal="center" vertical="center" wrapText="1"/>
    </xf>
    <xf numFmtId="0" fontId="0" fillId="0" borderId="36" xfId="0" applyFont="1" applyBorder="1" applyAlignment="1">
      <alignment horizontal="left"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55" fillId="81" borderId="13" xfId="0" applyFont="1" applyFill="1" applyBorder="1" applyAlignment="1">
      <alignment horizontal="center" vertical="center"/>
    </xf>
    <xf numFmtId="0" fontId="155" fillId="81"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57" fillId="0" borderId="76" xfId="0" applyFont="1" applyBorder="1" applyAlignment="1">
      <alignment horizontal="center" wrapText="1"/>
    </xf>
    <xf numFmtId="0" fontId="157" fillId="0" borderId="74" xfId="0" applyFont="1" applyBorder="1" applyAlignment="1">
      <alignment horizontal="center" wrapText="1"/>
    </xf>
    <xf numFmtId="0" fontId="157" fillId="0" borderId="67" xfId="0" applyFont="1" applyBorder="1" applyAlignment="1">
      <alignment horizontal="center" wrapText="1"/>
    </xf>
  </cellXfs>
  <cellStyles count="31736">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3" xr:uid="{00000000-0005-0000-0000-0000BB010000}"/>
    <cellStyle name="Comma 10 2 3 2" xfId="2663"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1"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1" xr:uid="{00000000-0005-0000-0000-0000BC010000}"/>
    <cellStyle name="Comma 10 2 4 2" xfId="4675"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1"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599" xr:uid="{8D6FBC3B-4AE4-4914-9366-0DFD7FECC23F}"/>
    <cellStyle name="Comma 10 3 2 2 3" xfId="26095" xr:uid="{327F2421-D34A-4BF2-8FAF-3BEE61ADE475}"/>
    <cellStyle name="Comma 10 3 2 3" xfId="2056" xr:uid="{00000000-0005-0000-0000-0000BE010000}"/>
    <cellStyle name="Comma 10 3 2 4" xfId="23888" xr:uid="{AAA2E3EE-1A35-4B5E-8F80-42D80BD38AF3}"/>
    <cellStyle name="Comma 10 3 3" xfId="3710"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7"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5" xr:uid="{00000000-0005-0000-0000-0000BF010000}"/>
    <cellStyle name="Comma 10 4 2" xfId="3009"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2" xr:uid="{00000000-0005-0000-0000-0000BF010000}"/>
    <cellStyle name="Comma 10 4 4" xfId="4391"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60" xr:uid="{00000000-0005-0000-0000-0000C0010000}"/>
    <cellStyle name="Comma 10 5 2" xfId="2653"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1"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8"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7" xr:uid="{00000000-0005-0000-0000-0000C2010000}"/>
    <cellStyle name="Comma 11 2 2" xfId="3010"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4"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8" xr:uid="{00000000-0005-0000-0000-0000C3010000}"/>
    <cellStyle name="Comma 11 3 2" xfId="2661"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5"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6" xr:uid="{00000000-0005-0000-0000-0000C4010000}"/>
    <cellStyle name="Comma 11 4 2" xfId="25794" xr:uid="{0F4819E6-8400-47DB-97BA-E4B83CC33474}"/>
    <cellStyle name="Comma 11 4 3" xfId="25825" xr:uid="{DEC04C91-C7FF-4AB4-AC6A-E34F8FE67955}"/>
    <cellStyle name="Comma 11 5" xfId="3857"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9" xr:uid="{00000000-0005-0000-0000-0000C5010000}"/>
    <cellStyle name="Comma 12 2" xfId="2428"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6" xr:uid="{00000000-0005-0000-0000-0000C5010000}"/>
    <cellStyle name="Comma 12 3 2" xfId="29787" xr:uid="{33AA548C-D797-4568-9126-E3D501F4FDC8}"/>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3" xfId="29592" xr:uid="{9BDAE080-E5CC-418E-BF83-F4564BF71D85}"/>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2" xr:uid="{00000000-0005-0000-0000-0000CD010000}"/>
    <cellStyle name="Comma 4 2 3 2" xfId="31305" xr:uid="{49A9EC71-F7ED-4673-8683-2A4474D511C9}"/>
    <cellStyle name="Comma 4 2 3 3" xfId="31258" xr:uid="{23FD20D2-6052-4A6D-AD0A-35FA86F58AFB}"/>
    <cellStyle name="Comma 4 2 4" xfId="1570"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7" xr:uid="{00000000-0005-0000-0000-0000D5010000}"/>
    <cellStyle name="Comma 4 4 3 2" xfId="31306" xr:uid="{562EDFC7-98B1-48F5-955F-063537062A1F}"/>
    <cellStyle name="Comma 4 4 3 3" xfId="31269" xr:uid="{16BF9C11-0CAE-4CE6-9869-9C95A116E155}"/>
    <cellStyle name="Comma 4 4 4" xfId="1578" xr:uid="{00000000-0005-0000-0000-0000D6010000}"/>
    <cellStyle name="Comma 4 4 5" xfId="1573"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3" xr:uid="{8A35B263-6F7A-49AC-8E7A-20930DCA1217}"/>
    <cellStyle name="Comma 4 5 5 2" xfId="16973" xr:uid="{9E7A9994-646C-4A7E-83E3-D82D76F3A78D}"/>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2"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4" xr:uid="{00000000-0005-0000-0000-0000DF010000}"/>
    <cellStyle name="Comma 5 10 2 2" xfId="3011"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3"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5" xr:uid="{00000000-0005-0000-0000-0000E0010000}"/>
    <cellStyle name="Comma 5 10 3 2" xfId="2664"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3"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3" xr:uid="{00000000-0005-0000-0000-0000E1010000}"/>
    <cellStyle name="Comma 5 10 4 2" xfId="2271"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7" xr:uid="{00000000-0005-0000-0000-0000E1010000}"/>
    <cellStyle name="Comma 5 10 4 4" xfId="23911" xr:uid="{A0E22693-D6AA-4593-989F-35C45B43184B}"/>
    <cellStyle name="Comma 5 10 5" xfId="3859"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7" xr:uid="{00000000-0005-0000-0000-0000E3010000}"/>
    <cellStyle name="Comma 5 11 2 2" xfId="3012"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7"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8"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6"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8"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90"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1" xr:uid="{00000000-0005-0000-0000-0000E8010000}"/>
    <cellStyle name="Comma 5 12 3 2" xfId="23255" xr:uid="{6D57B10A-6741-4069-93BF-29EFDF4F6C0B}"/>
    <cellStyle name="Comma 5 12 3 3" xfId="24383" xr:uid="{F61EDBCB-4E7F-4373-BBB6-91316B7F1263}"/>
    <cellStyle name="Comma 5 12 4" xfId="1589" xr:uid="{00000000-0005-0000-0000-0000E9010000}"/>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2" xr:uid="{00000000-0005-0000-0000-0000EA010000}"/>
    <cellStyle name="Comma 5 13 2" xfId="2429"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6"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6"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7"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4"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5"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3"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9" xr:uid="{00000000-0005-0000-0000-0000F3010000}"/>
    <cellStyle name="Comma 5 3 2 2 2 2" xfId="3015"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7"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30" xr:uid="{00000000-0005-0000-0000-0000F3010000}"/>
    <cellStyle name="Comma 5 3 2 2 2 5" xfId="4252"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600" xr:uid="{00000000-0005-0000-0000-0000F4010000}"/>
    <cellStyle name="Comma 5 3 2 2 3 2" xfId="3016"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3" xr:uid="{00000000-0005-0000-0000-0000F4010000}"/>
    <cellStyle name="Comma 5 3 2 2 3 4" xfId="4392"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8" xr:uid="{00000000-0005-0000-0000-0000F5010000}"/>
    <cellStyle name="Comma 5 3 2 2 4 2" xfId="3014"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2"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8"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1" xr:uid="{00000000-0005-0000-0000-0000F6010000}"/>
    <cellStyle name="Comma 5 3 2 3 2" xfId="3017"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6"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1" xr:uid="{00000000-0005-0000-0000-0000F6010000}"/>
    <cellStyle name="Comma 5 3 2 3 5" xfId="4251"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2" xr:uid="{00000000-0005-0000-0000-0000F7010000}"/>
    <cellStyle name="Comma 5 3 2 4 2" xfId="3018"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5" xr:uid="{00000000-0005-0000-0000-0000F7010000}"/>
    <cellStyle name="Comma 5 3 2 4 4" xfId="4393"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7" xr:uid="{00000000-0005-0000-0000-0000F8010000}"/>
    <cellStyle name="Comma 5 3 2 5 2" xfId="3013"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9"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6"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40"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3"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4" xr:uid="{00000000-0005-0000-0000-0000FA010000}"/>
    <cellStyle name="Comma 5 3 3 2 2" xfId="3020"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8"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1" xr:uid="{00000000-0005-0000-0000-0000FA010000}"/>
    <cellStyle name="Comma 5 3 3 2 5" xfId="4253"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5" xr:uid="{00000000-0005-0000-0000-0000FB010000}"/>
    <cellStyle name="Comma 5 3 3 3 2" xfId="3021"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5" xr:uid="{00000000-0005-0000-0000-0000FB010000}"/>
    <cellStyle name="Comma 5 3 3 3 4" xfId="4394"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3" xr:uid="{00000000-0005-0000-0000-0000FC010000}"/>
    <cellStyle name="Comma 5 3 3 4 2" xfId="3019"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4"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9"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3"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2"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7" xr:uid="{00000000-0005-0000-0000-0000FE010000}"/>
    <cellStyle name="Comma 5 3 4 2 2" xfId="3022"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6"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8" xr:uid="{00000000-0005-0000-0000-0000FF010000}"/>
    <cellStyle name="Comma 5 3 4 3 2" xfId="2665"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4"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6" xr:uid="{00000000-0005-0000-0000-000000020000}"/>
    <cellStyle name="Comma 5 3 4 4 2" xfId="4651"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20"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9" xr:uid="{00000000-0005-0000-0000-000001020000}"/>
    <cellStyle name="Comma 5 3 5 2" xfId="3023"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2" xr:uid="{00000000-0005-0000-0000-000001020000}"/>
    <cellStyle name="Comma 5 3 5 4" xfId="4395"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10" xr:uid="{00000000-0005-0000-0000-000002020000}"/>
    <cellStyle name="Comma 5 3 6 2" xfId="2868"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7"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6" xr:uid="{00000000-0005-0000-0000-000003020000}"/>
    <cellStyle name="Comma 5 3 7 2" xfId="2486"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10"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80"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60"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4" xr:uid="{00000000-0005-0000-0000-000007020000}"/>
    <cellStyle name="Comma 5 4 2 2 2 2" xfId="3025"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3"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5" xr:uid="{00000000-0005-0000-0000-000008020000}"/>
    <cellStyle name="Comma 5 4 2 2 3 2" xfId="4633"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3" xr:uid="{00000000-0005-0000-0000-000009020000}"/>
    <cellStyle name="Comma 5 4 2 2 4 2" xfId="26902" xr:uid="{8B3A6ADC-228E-48ED-A885-CFF25D8A396D}"/>
    <cellStyle name="Comma 5 4 2 2 4 3" xfId="26322" xr:uid="{F4B2F6D5-A474-46A9-8F94-8D112600F312}"/>
    <cellStyle name="Comma 5 4 2 2 5" xfId="4255"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6" xr:uid="{00000000-0005-0000-0000-00000A020000}"/>
    <cellStyle name="Comma 5 4 2 3 2" xfId="3026"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2" xr:uid="{00000000-0005-0000-0000-00000A020000}"/>
    <cellStyle name="Comma 5 4 2 3 4" xfId="4396"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7" xr:uid="{00000000-0005-0000-0000-00000B020000}"/>
    <cellStyle name="Comma 5 4 2 4 2" xfId="3024"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1"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2" xr:uid="{00000000-0005-0000-0000-00000C020000}"/>
    <cellStyle name="Comma 5 4 2 5 2" xfId="2520"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2"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4"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3"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9" xr:uid="{00000000-0005-0000-0000-00000E020000}"/>
    <cellStyle name="Comma 5 4 3 2 2" xfId="3028"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9"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3" xr:uid="{00000000-0005-0000-0000-00000E020000}"/>
    <cellStyle name="Comma 5 4 3 2 5" xfId="4256"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20" xr:uid="{00000000-0005-0000-0000-00000F020000}"/>
    <cellStyle name="Comma 5 4 3 3 2" xfId="3029"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4" xr:uid="{00000000-0005-0000-0000-00000F020000}"/>
    <cellStyle name="Comma 5 4 3 3 4" xfId="4397"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8" xr:uid="{00000000-0005-0000-0000-000010020000}"/>
    <cellStyle name="Comma 5 4 3 4 2" xfId="3027"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4"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3"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1"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2" xr:uid="{00000000-0005-0000-0000-000012020000}"/>
    <cellStyle name="Comma 5 4 4 2 2" xfId="3030"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1"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3" xr:uid="{00000000-0005-0000-0000-000013020000}"/>
    <cellStyle name="Comma 5 4 4 3 2" xfId="4644"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1" xr:uid="{00000000-0005-0000-0000-000014020000}"/>
    <cellStyle name="Comma 5 4 4 5" xfId="4254"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4" xr:uid="{00000000-0005-0000-0000-000015020000}"/>
    <cellStyle name="Comma 5 4 5 2" xfId="3031"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2" xr:uid="{00000000-0005-0000-0000-000015020000}"/>
    <cellStyle name="Comma 5 4 5 4" xfId="4398"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5" xr:uid="{00000000-0005-0000-0000-000016020000}"/>
    <cellStyle name="Comma 5 4 6 2" xfId="2869"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1"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1" xr:uid="{00000000-0005-0000-0000-000017020000}"/>
    <cellStyle name="Comma 5 4 7 2" xfId="2460"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1"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4"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1"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9" xr:uid="{00000000-0005-0000-0000-00001B020000}"/>
    <cellStyle name="Comma 5 5 2 2 2 2" xfId="3033"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7"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30" xr:uid="{00000000-0005-0000-0000-00001C020000}"/>
    <cellStyle name="Comma 5 5 2 2 3 2" xfId="4662"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8" xr:uid="{00000000-0005-0000-0000-00001D020000}"/>
    <cellStyle name="Comma 5 5 2 2 4 2" xfId="26905" xr:uid="{6F7A2ECF-25AB-4CBD-817C-55807B88D221}"/>
    <cellStyle name="Comma 5 5 2 2 4 3" xfId="26323" xr:uid="{947B228F-946F-4CAA-BA52-7D37CF416252}"/>
    <cellStyle name="Comma 5 5 2 2 5" xfId="4257"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1" xr:uid="{00000000-0005-0000-0000-00001E020000}"/>
    <cellStyle name="Comma 5 5 2 3 2" xfId="3034"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9" xr:uid="{00000000-0005-0000-0000-00001E020000}"/>
    <cellStyle name="Comma 5 5 2 3 4" xfId="4399"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2" xr:uid="{00000000-0005-0000-0000-00001F020000}"/>
    <cellStyle name="Comma 5 5 2 4 2" xfId="3032"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9"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7" xr:uid="{00000000-0005-0000-0000-000020020000}"/>
    <cellStyle name="Comma 5 5 2 5 2" xfId="2606"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50"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5"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4"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4" xr:uid="{00000000-0005-0000-0000-000022020000}"/>
    <cellStyle name="Comma 5 5 3 2 2" xfId="3035"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4" xr:uid="{00000000-0005-0000-0000-000022020000}"/>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5" xr:uid="{00000000-0005-0000-0000-000023020000}"/>
    <cellStyle name="Comma 5 5 3 3 2" xfId="2670"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2"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3" xr:uid="{00000000-0005-0000-0000-000024020000}"/>
    <cellStyle name="Comma 5 5 3 4 2" xfId="4678"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2"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7"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9" xr:uid="{00000000-0005-0000-0000-000029020000}"/>
    <cellStyle name="Comma 5 5 5 2" xfId="2870"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3"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40" xr:uid="{00000000-0005-0000-0000-00002A020000}"/>
    <cellStyle name="Comma 5 5 6 2" xfId="2443"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4"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6" xr:uid="{00000000-0005-0000-0000-00002B020000}"/>
    <cellStyle name="Comma 5 5 7 2" xfId="2197"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5" xr:uid="{00000000-0005-0000-0000-00002B020000}"/>
    <cellStyle name="Comma 5 5 7 4" xfId="24411" xr:uid="{36ED9414-6024-4C62-872F-AAB37126E048}"/>
    <cellStyle name="Comma 5 5 8" xfId="3862"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4" xr:uid="{00000000-0005-0000-0000-00002F020000}"/>
    <cellStyle name="Comma 5 6 2 2 2 2" xfId="3037"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1"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5" xr:uid="{00000000-0005-0000-0000-000030020000}"/>
    <cellStyle name="Comma 5 6 2 2 3 2" xfId="3774"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3" xr:uid="{00000000-0005-0000-0000-000031020000}"/>
    <cellStyle name="Comma 5 6 2 2 4 2" xfId="26908" xr:uid="{666AAA86-1F0C-4D09-92AE-DEB1BB345679}"/>
    <cellStyle name="Comma 5 6 2 2 4 3" xfId="26325" xr:uid="{BEE176BE-0587-4DAF-B5D8-95DE1ABCEAEC}"/>
    <cellStyle name="Comma 5 6 2 2 5" xfId="4258"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6" xr:uid="{00000000-0005-0000-0000-000032020000}"/>
    <cellStyle name="Comma 5 6 2 3 2" xfId="3038"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4" xr:uid="{00000000-0005-0000-0000-000032020000}"/>
    <cellStyle name="Comma 5 6 2 3 4" xfId="4401"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7" xr:uid="{00000000-0005-0000-0000-000033020000}"/>
    <cellStyle name="Comma 5 6 2 4 2" xfId="3036"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9"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2" xr:uid="{00000000-0005-0000-0000-000034020000}"/>
    <cellStyle name="Comma 5 6 2 5 2" xfId="2654"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70"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6"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7"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9" xr:uid="{00000000-0005-0000-0000-000036020000}"/>
    <cellStyle name="Comma 5 6 3 2 2" xfId="3039"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8" xr:uid="{00000000-0005-0000-0000-000036020000}"/>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50" xr:uid="{00000000-0005-0000-0000-000037020000}"/>
    <cellStyle name="Comma 5 6 3 3 2" xfId="2671"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40"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8" xr:uid="{00000000-0005-0000-0000-000038020000}"/>
    <cellStyle name="Comma 5 6 3 4 2" xfId="4656"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3"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2"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4" xr:uid="{00000000-0005-0000-0000-00003D020000}"/>
    <cellStyle name="Comma 5 6 5 2" xfId="2871"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1"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5" xr:uid="{00000000-0005-0000-0000-00003E020000}"/>
    <cellStyle name="Comma 5 6 6 2" xfId="2503"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3"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1" xr:uid="{00000000-0005-0000-0000-00003F020000}"/>
    <cellStyle name="Comma 5 6 7 2" xfId="2259"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2" xr:uid="{00000000-0005-0000-0000-00003F020000}"/>
    <cellStyle name="Comma 5 6 7 4" xfId="23676" xr:uid="{98C2CE82-9E9A-455F-9994-C8EBEE219C54}"/>
    <cellStyle name="Comma 5 6 8" xfId="3863"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9"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60" xr:uid="{00000000-0005-0000-0000-000044020000}"/>
    <cellStyle name="Comma 5 7 2 2 3 2" xfId="26635" xr:uid="{5556106A-FC6B-4A1F-BCE2-D4D23FB55ECF}"/>
    <cellStyle name="Comma 5 7 2 2 3 3" xfId="26990" xr:uid="{79683DFE-2E88-4A76-9341-AE0DCE02312A}"/>
    <cellStyle name="Comma 5 7 2 2 4" xfId="1658"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1" xr:uid="{00000000-0005-0000-0000-000046020000}"/>
    <cellStyle name="Comma 5 7 2 3 2" xfId="2672"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2"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2" xr:uid="{00000000-0005-0000-0000-000047020000}"/>
    <cellStyle name="Comma 5 7 2 4 2" xfId="4682"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7" xr:uid="{00000000-0005-0000-0000-000048020000}"/>
    <cellStyle name="Comma 5 7 2 5 2" xfId="25609" xr:uid="{B6E4083F-4A15-4CCF-B5C9-4526FACB1C2F}"/>
    <cellStyle name="Comma 5 7 2 5 3" xfId="25776" xr:uid="{FEC3CEA1-CCC7-4BCE-9945-F426DD63FDF4}"/>
    <cellStyle name="Comma 5 7 2 6" xfId="4124"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4"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5" xr:uid="{00000000-0005-0000-0000-00004B020000}"/>
    <cellStyle name="Comma 5 7 3 4" xfId="1663" xr:uid="{00000000-0005-0000-0000-00004C020000}"/>
    <cellStyle name="Comma 5 7 3 4 2" xfId="27492" xr:uid="{255A2A1F-FD39-4D43-951D-12CE0A0F4BA0}"/>
    <cellStyle name="Comma 5 7 3 4 3" xfId="27821" xr:uid="{27574CA1-AC0A-41F4-AA4C-8BF3E9895FE7}"/>
    <cellStyle name="Comma 5 7 3 5" xfId="4403"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7"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8" xr:uid="{00000000-0005-0000-0000-00004F020000}"/>
    <cellStyle name="Comma 5 7 4 4" xfId="1666"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9" xr:uid="{00000000-0005-0000-0000-000051020000}"/>
    <cellStyle name="Comma 5 7 5 2" xfId="2563"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8"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70" xr:uid="{00000000-0005-0000-0000-000052020000}"/>
    <cellStyle name="Comma 5 7 6 2" xfId="2277"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5"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6" xr:uid="{00000000-0005-0000-0000-000053020000}"/>
    <cellStyle name="Comma 5 7 7 2" xfId="27466" xr:uid="{F7E8B45B-C5F3-45F3-8652-1B25E60F4742}"/>
    <cellStyle name="Comma 5 7 7 3" xfId="28400" xr:uid="{94908BF2-0398-46D6-996F-F460030C3D64}"/>
    <cellStyle name="Comma 5 7 8" xfId="3864"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3" xr:uid="{00000000-0005-0000-0000-000056020000}"/>
    <cellStyle name="Comma 5 8 2 2 2" xfId="3040"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80"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4"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2"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5"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6"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7" xr:uid="{00000000-0005-0000-0000-00005B020000}"/>
    <cellStyle name="Comma 5 8 3 4" xfId="1675"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8" xr:uid="{00000000-0005-0000-0000-00005D020000}"/>
    <cellStyle name="Comma 5 8 4 2" xfId="2673"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2"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9" xr:uid="{00000000-0005-0000-0000-00005E020000}"/>
    <cellStyle name="Comma 5 8 5 2" xfId="2278"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6"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1"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5"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8"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3"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1"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5"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6" xr:uid="{00000000-0005-0000-0000-000067020000}"/>
    <cellStyle name="Comma 5 9 3 4" xfId="1684"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7" xr:uid="{00000000-0005-0000-0000-000069020000}"/>
    <cellStyle name="Comma 5 9 4 2" xfId="2279"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8"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8"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80"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6"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1" xr:uid="{00000000-0005-0000-0000-000070020000}"/>
    <cellStyle name="Comma 6 3 3 2" xfId="31308" xr:uid="{B892DCB0-225F-4A82-BF1C-F3D3857F7969}"/>
    <cellStyle name="Comma 6 3 3 3" xfId="31267" xr:uid="{6EC989E8-EEBE-4E56-B842-6FAA8089D686}"/>
    <cellStyle name="Comma 6 3 4" xfId="1689"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5" xr:uid="{00000000-0005-0000-0000-000075020000}"/>
    <cellStyle name="Comma 6 4 2 2 2 2" xfId="3042"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5"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6" xr:uid="{00000000-0005-0000-0000-000076020000}"/>
    <cellStyle name="Comma 6 4 2 2 3 2" xfId="4647"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4" xr:uid="{00000000-0005-0000-0000-000077020000}"/>
    <cellStyle name="Comma 6 4 2 2 4 2" xfId="26919" xr:uid="{5EED627A-0015-4E1B-A2B6-EF5D8B44E99E}"/>
    <cellStyle name="Comma 6 4 2 2 4 3" xfId="26328" xr:uid="{A5E211ED-3697-47AE-AFB7-DC4A9AEBCE66}"/>
    <cellStyle name="Comma 6 4 2 2 5" xfId="4260"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7" xr:uid="{00000000-0005-0000-0000-000078020000}"/>
    <cellStyle name="Comma 6 4 2 3 2" xfId="3043"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1" xr:uid="{00000000-0005-0000-0000-000078020000}"/>
    <cellStyle name="Comma 6 4 2 3 4" xfId="4404"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8" xr:uid="{00000000-0005-0000-0000-000079020000}"/>
    <cellStyle name="Comma 6 4 2 4 2" xfId="3041"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1"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3" xr:uid="{00000000-0005-0000-0000-00007A020000}"/>
    <cellStyle name="Comma 6 4 2 5 2" xfId="2528"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3"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80"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9"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700" xr:uid="{00000000-0005-0000-0000-00007C020000}"/>
    <cellStyle name="Comma 6 4 3 2 2" xfId="3045"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4"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9" xr:uid="{00000000-0005-0000-0000-00007C020000}"/>
    <cellStyle name="Comma 6 4 3 2 5" xfId="4261"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1" xr:uid="{00000000-0005-0000-0000-00007D020000}"/>
    <cellStyle name="Comma 6 4 3 3 2" xfId="3046"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2" xr:uid="{00000000-0005-0000-0000-00007D020000}"/>
    <cellStyle name="Comma 6 4 3 3 4" xfId="4405"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9" xr:uid="{00000000-0005-0000-0000-00007E020000}"/>
    <cellStyle name="Comma 6 4 3 4 2" xfId="3044"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7"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1"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6"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3" xr:uid="{00000000-0005-0000-0000-000080020000}"/>
    <cellStyle name="Comma 6 4 4 2 2" xfId="3047"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40"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4" xr:uid="{00000000-0005-0000-0000-000081020000}"/>
    <cellStyle name="Comma 6 4 4 3 2" xfId="4624"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2" xr:uid="{00000000-0005-0000-0000-000082020000}"/>
    <cellStyle name="Comma 6 4 4 5" xfId="4259"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5" xr:uid="{00000000-0005-0000-0000-000083020000}"/>
    <cellStyle name="Comma 6 4 5 2" xfId="3048"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90" xr:uid="{00000000-0005-0000-0000-000083020000}"/>
    <cellStyle name="Comma 6 4 5 4" xfId="4406"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6" xr:uid="{00000000-0005-0000-0000-000084020000}"/>
    <cellStyle name="Comma 6 4 6 2" xfId="2873"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5"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2" xr:uid="{00000000-0005-0000-0000-000085020000}"/>
    <cellStyle name="Comma 6 4 7 2" xfId="2468"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5"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2"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7"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7"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5" xr:uid="{00000000-0005-0000-0000-0000F9010000}"/>
    <cellStyle name="Comma 6 5 2 2" xfId="3050"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2"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1" xr:uid="{00000000-0005-0000-0000-0000FB010000}"/>
    <cellStyle name="Comma 6 5 3 2" xfId="4407"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9"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1"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3" xr:uid="{00000000-0005-0000-0000-000086020000}"/>
    <cellStyle name="Comma 6 5 6 2" xfId="28162" xr:uid="{885D212C-05ED-4BF0-B750-04B03BB0CBF8}"/>
    <cellStyle name="Comma 6 5 6 3" xfId="27109" xr:uid="{2FED39B2-98E6-41CC-AE80-60096B335C8F}"/>
    <cellStyle name="Comma 6 5 7" xfId="4236"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2"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10" xr:uid="{00000000-0005-0000-0000-000089020000}"/>
    <cellStyle name="Comma 7 10 2 2" xfId="3052"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6"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1" xr:uid="{00000000-0005-0000-0000-00008A020000}"/>
    <cellStyle name="Comma 7 10 3 2" xfId="23283" xr:uid="{471F6C94-CC11-4E87-87AE-598C4CE9FAB7}"/>
    <cellStyle name="Comma 7 10 3 3" xfId="25740" xr:uid="{FA0AC2A2-EC53-4D9A-A288-717BCA4D8A2E}"/>
    <cellStyle name="Comma 7 10 3 4" xfId="30054" xr:uid="{82D7F95B-ADDB-4CD3-8CA5-38E26A9A1505}"/>
    <cellStyle name="Comma 7 10 3 5" xfId="29661" xr:uid="{6948ED0E-1928-433B-8896-129390D39D27}"/>
    <cellStyle name="Comma 7 10 4" xfId="1709" xr:uid="{00000000-0005-0000-0000-00008B020000}"/>
    <cellStyle name="Comma 7 10 4 2" xfId="25723" xr:uid="{65959AE7-EB73-4A29-AEDE-5086AD6654D1}"/>
    <cellStyle name="Comma 7 10 4 3" xfId="23896" xr:uid="{A2302EFE-A812-41F1-B7CF-01786DD9FD31}"/>
    <cellStyle name="Comma 7 10 5" xfId="4127"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3"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4" xr:uid="{00000000-0005-0000-0000-00008E020000}"/>
    <cellStyle name="Comma 7 11 3 2" xfId="31309" xr:uid="{BF8591BA-BEDC-47CC-8EFA-C694600B8972}"/>
    <cellStyle name="Comma 7 11 3 3" xfId="31271" xr:uid="{2324712B-9FE1-4E85-A8B2-EE1C9063D0B9}"/>
    <cellStyle name="Comma 7 11 4" xfId="1712"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5" xr:uid="{00000000-0005-0000-0000-000090020000}"/>
    <cellStyle name="Comma 7 12 2" xfId="2434"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7"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6" xr:uid="{00000000-0005-0000-0000-000091020000}"/>
    <cellStyle name="Comma 7 13 2" xfId="2164"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4"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8"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8"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20" xr:uid="{00000000-0005-0000-0000-000096020000}"/>
    <cellStyle name="Comma 7 2 2 2 2 2" xfId="3054"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9"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4" xr:uid="{00000000-0005-0000-0000-000096020000}"/>
    <cellStyle name="Comma 7 2 2 2 2 4 2" xfId="26164" xr:uid="{EE1A87B6-5E5A-437E-A7D8-9561D25E3C72}"/>
    <cellStyle name="Comma 7 2 2 2 2 4 3" xfId="26558" xr:uid="{28E46E9E-8B0C-4098-BBDF-63BBC3B42520}"/>
    <cellStyle name="Comma 7 2 2 2 2 5" xfId="4263"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1" xr:uid="{00000000-0005-0000-0000-000097020000}"/>
    <cellStyle name="Comma 7 2 2 2 3 2" xfId="3055"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8" xr:uid="{00000000-0005-0000-0000-000097020000}"/>
    <cellStyle name="Comma 7 2 2 2 3 4" xfId="4408"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9" xr:uid="{00000000-0005-0000-0000-000098020000}"/>
    <cellStyle name="Comma 7 2 2 2 4 2" xfId="3053"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7"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8"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3"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2"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3" xr:uid="{00000000-0005-0000-0000-00009A020000}"/>
    <cellStyle name="Comma 7 2 2 3 2 2" xfId="3056"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1" xr:uid="{00000000-0005-0000-0000-00009A020000}"/>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4" xr:uid="{00000000-0005-0000-0000-00009B020000}"/>
    <cellStyle name="Comma 7 2 2 3 3 2" xfId="2678"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9"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2" xr:uid="{00000000-0005-0000-0000-00009C020000}"/>
    <cellStyle name="Comma 7 2 2 3 4 2" xfId="4654"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9"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5" xr:uid="{00000000-0005-0000-0000-00009D020000}"/>
    <cellStyle name="Comma 7 2 2 4 2" xfId="3057"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80" xr:uid="{00000000-0005-0000-0000-00009D020000}"/>
    <cellStyle name="Comma 7 2 2 4 4" xfId="4409"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6" xr:uid="{00000000-0005-0000-0000-00009E020000}"/>
    <cellStyle name="Comma 7 2 2 5 2" xfId="2875"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4"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8" xr:uid="{00000000-0005-0000-0000-00009F020000}"/>
    <cellStyle name="Comma 7 2 2 6 2" xfId="2553"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4"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7"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70"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8" xr:uid="{00000000-0005-0000-0000-0000A1020000}"/>
    <cellStyle name="Comma 7 2 3 2 2" xfId="3059"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80"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2" xr:uid="{00000000-0005-0000-0000-0000A1020000}"/>
    <cellStyle name="Comma 7 2 3 2 4 2" xfId="27493" xr:uid="{E74C66D3-BDDD-4527-9E91-499D01B416C2}"/>
    <cellStyle name="Comma 7 2 3 2 4 3" xfId="26595" xr:uid="{6A9E456A-B61A-489A-9460-E446CE99DB04}"/>
    <cellStyle name="Comma 7 2 3 2 5" xfId="4264"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9" xr:uid="{00000000-0005-0000-0000-0000A2020000}"/>
    <cellStyle name="Comma 7 2 3 3 2" xfId="3060"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5" xr:uid="{00000000-0005-0000-0000-0000A2020000}"/>
    <cellStyle name="Comma 7 2 3 3 4" xfId="4410"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7" xr:uid="{00000000-0005-0000-0000-0000A3020000}"/>
    <cellStyle name="Comma 7 2 3 4 2" xfId="3058"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1"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6"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2"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1"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1" xr:uid="{00000000-0005-0000-0000-0000A5020000}"/>
    <cellStyle name="Comma 7 2 4 2 2" xfId="3061"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8" xr:uid="{00000000-0005-0000-0000-0000A5020000}"/>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2" xr:uid="{00000000-0005-0000-0000-0000A6020000}"/>
    <cellStyle name="Comma 7 2 4 3 2" xfId="2677"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90"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30" xr:uid="{00000000-0005-0000-0000-0000A7020000}"/>
    <cellStyle name="Comma 7 2 4 4 2" xfId="4677"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8"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4"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6" xr:uid="{00000000-0005-0000-0000-0000AC020000}"/>
    <cellStyle name="Comma 7 2 6 2" xfId="2874"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4"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7" xr:uid="{00000000-0005-0000-0000-0000AD020000}"/>
    <cellStyle name="Comma 7 2 7 2" xfId="2493"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20"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7" xr:uid="{00000000-0005-0000-0000-0000AE020000}"/>
    <cellStyle name="Comma 7 2 8 2" xfId="2187"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50" xr:uid="{00000000-0005-0000-0000-0000AE020000}"/>
    <cellStyle name="Comma 7 2 8 4" xfId="24348" xr:uid="{D37F70DB-05AA-47E1-B5F7-2728E2C870A0}"/>
    <cellStyle name="Comma 7 2 9" xfId="3869"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1" xr:uid="{00000000-0005-0000-0000-0000B2020000}"/>
    <cellStyle name="Comma 7 3 2 2 2 2" xfId="3063"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7"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2" xr:uid="{00000000-0005-0000-0000-0000B3020000}"/>
    <cellStyle name="Comma 7 3 2 2 3 2" xfId="4631"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40" xr:uid="{00000000-0005-0000-0000-0000B4020000}"/>
    <cellStyle name="Comma 7 3 2 2 4 2" xfId="26933" xr:uid="{BB2C93DE-0EA2-4180-8F0A-5D7729C94327}"/>
    <cellStyle name="Comma 7 3 2 2 4 3" xfId="26330" xr:uid="{4B7EA0F0-A874-4A7A-AA17-A511659378B1}"/>
    <cellStyle name="Comma 7 3 2 2 5" xfId="4266"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3" xr:uid="{00000000-0005-0000-0000-0000B5020000}"/>
    <cellStyle name="Comma 7 3 2 3 2" xfId="3064"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3" xr:uid="{00000000-0005-0000-0000-0000B5020000}"/>
    <cellStyle name="Comma 7 3 2 3 4" xfId="4412"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4" xr:uid="{00000000-0005-0000-0000-0000B6020000}"/>
    <cellStyle name="Comma 7 3 2 4 2" xfId="3062"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6"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9" xr:uid="{00000000-0005-0000-0000-0000B7020000}"/>
    <cellStyle name="Comma 7 3 2 5 2" xfId="2530"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5"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4"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3"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6" xr:uid="{00000000-0005-0000-0000-0000B9020000}"/>
    <cellStyle name="Comma 7 3 3 2 2" xfId="3066"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1"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4" xr:uid="{00000000-0005-0000-0000-0000B9020000}"/>
    <cellStyle name="Comma 7 3 3 2 5" xfId="4267"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7" xr:uid="{00000000-0005-0000-0000-0000BA020000}"/>
    <cellStyle name="Comma 7 3 3 3 2" xfId="3067"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60" xr:uid="{00000000-0005-0000-0000-0000BA020000}"/>
    <cellStyle name="Comma 7 3 3 3 4" xfId="4413"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5" xr:uid="{00000000-0005-0000-0000-0000BB020000}"/>
    <cellStyle name="Comma 7 3 3 4 2" xfId="3065"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3"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3"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30"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9" xr:uid="{00000000-0005-0000-0000-0000BD020000}"/>
    <cellStyle name="Comma 7 3 4 2 2" xfId="3068"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7"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50" xr:uid="{00000000-0005-0000-0000-0000BE020000}"/>
    <cellStyle name="Comma 7 3 4 3 2" xfId="3815"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8" xr:uid="{00000000-0005-0000-0000-0000BF020000}"/>
    <cellStyle name="Comma 7 3 4 5" xfId="4265"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1" xr:uid="{00000000-0005-0000-0000-0000C0020000}"/>
    <cellStyle name="Comma 7 3 5 2" xfId="3069"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8" xr:uid="{00000000-0005-0000-0000-0000C0020000}"/>
    <cellStyle name="Comma 7 3 5 4" xfId="4414"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2" xr:uid="{00000000-0005-0000-0000-0000C1020000}"/>
    <cellStyle name="Comma 7 3 6 2" xfId="2876"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4"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8" xr:uid="{00000000-0005-0000-0000-0000C2020000}"/>
    <cellStyle name="Comma 7 3 7 2" xfId="2470"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9"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4"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1"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6" xr:uid="{00000000-0005-0000-0000-0000C6020000}"/>
    <cellStyle name="Comma 7 4 2 2 2 2" xfId="3071"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4"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7" xr:uid="{00000000-0005-0000-0000-0000C7020000}"/>
    <cellStyle name="Comma 7 4 2 2 3 2" xfId="4653"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5" xr:uid="{00000000-0005-0000-0000-0000C8020000}"/>
    <cellStyle name="Comma 7 4 2 2 4 2" xfId="26940" xr:uid="{EACAFCDE-67F4-4E83-A579-0DC3A6628F60}"/>
    <cellStyle name="Comma 7 4 2 2 4 3" xfId="26331" xr:uid="{C333864C-4DD8-4C48-8E8A-BF6D74E07578}"/>
    <cellStyle name="Comma 7 4 2 2 5" xfId="4268"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8" xr:uid="{00000000-0005-0000-0000-0000C9020000}"/>
    <cellStyle name="Comma 7 4 2 3 2" xfId="3072"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5" xr:uid="{00000000-0005-0000-0000-0000C9020000}"/>
    <cellStyle name="Comma 7 4 2 3 4" xfId="4415"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9" xr:uid="{00000000-0005-0000-0000-0000CA020000}"/>
    <cellStyle name="Comma 7 4 2 4 2" xfId="3070"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8"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4" xr:uid="{00000000-0005-0000-0000-0000CB020000}"/>
    <cellStyle name="Comma 7 4 2 5 2" xfId="2613"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3"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5"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4"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1" xr:uid="{00000000-0005-0000-0000-0000CD020000}"/>
    <cellStyle name="Comma 7 4 3 2 2" xfId="3073"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6" xr:uid="{00000000-0005-0000-0000-0000CD020000}"/>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2" xr:uid="{00000000-0005-0000-0000-0000CE020000}"/>
    <cellStyle name="Comma 7 4 3 3 2" xfId="2682"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7"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60" xr:uid="{00000000-0005-0000-0000-0000CF020000}"/>
    <cellStyle name="Comma 7 4 3 4 2" xfId="3816"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1"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4"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6" xr:uid="{00000000-0005-0000-0000-0000D4020000}"/>
    <cellStyle name="Comma 7 4 5 2" xfId="2877"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7"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7" xr:uid="{00000000-0005-0000-0000-0000D5020000}"/>
    <cellStyle name="Comma 7 4 6 2" xfId="2450"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8"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3" xr:uid="{00000000-0005-0000-0000-0000D6020000}"/>
    <cellStyle name="Comma 7 4 7 2" xfId="2204"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6" xr:uid="{00000000-0005-0000-0000-0000D6020000}"/>
    <cellStyle name="Comma 7 4 7 4" xfId="23782" xr:uid="{809982DD-55F7-4340-A2D8-962BFBBD17E2}"/>
    <cellStyle name="Comma 7 4 8" xfId="3872"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1"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2" xr:uid="{00000000-0005-0000-0000-0000DB020000}"/>
    <cellStyle name="Comma 7 5 2 2 3 2" xfId="27029" xr:uid="{4FA6F6FF-3998-4705-9D32-C8FCE46C3B75}"/>
    <cellStyle name="Comma 7 5 2 2 3 3" xfId="27385" xr:uid="{6C331F4C-E5CD-4B44-968E-0F45ABC4B5DD}"/>
    <cellStyle name="Comma 7 5 2 2 4" xfId="1770"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3" xr:uid="{00000000-0005-0000-0000-0000DD020000}"/>
    <cellStyle name="Comma 7 5 2 3 2" xfId="2683"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4"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4" xr:uid="{00000000-0005-0000-0000-0000DE020000}"/>
    <cellStyle name="Comma 7 5 2 4 2" xfId="4661"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9" xr:uid="{00000000-0005-0000-0000-0000DF020000}"/>
    <cellStyle name="Comma 7 5 2 5 2" xfId="22840" xr:uid="{D1DB451F-6159-4A74-9B86-700896744C6A}"/>
    <cellStyle name="Comma 7 5 2 5 3" xfId="23333" xr:uid="{93AFDCE7-C4AA-4008-818F-D54818BF790E}"/>
    <cellStyle name="Comma 7 5 2 6" xfId="4132"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6"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7" xr:uid="{00000000-0005-0000-0000-0000E2020000}"/>
    <cellStyle name="Comma 7 5 3 4" xfId="1775" xr:uid="{00000000-0005-0000-0000-0000E3020000}"/>
    <cellStyle name="Comma 7 5 3 4 2" xfId="25793" xr:uid="{C46FFFC4-5367-43D9-A0F2-883957F7948E}"/>
    <cellStyle name="Comma 7 5 3 4 3" xfId="25049" xr:uid="{B860A217-F0E0-4C8F-8370-1FADC8BB8F47}"/>
    <cellStyle name="Comma 7 5 3 5" xfId="4417"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9"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80" xr:uid="{00000000-0005-0000-0000-0000E6020000}"/>
    <cellStyle name="Comma 7 5 4 4" xfId="1778"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1" xr:uid="{00000000-0005-0000-0000-0000E8020000}"/>
    <cellStyle name="Comma 7 5 5 2" xfId="2510"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8"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2" xr:uid="{00000000-0005-0000-0000-0000E9020000}"/>
    <cellStyle name="Comma 7 5 6 2" xfId="2286"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9"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8" xr:uid="{00000000-0005-0000-0000-0000EA020000}"/>
    <cellStyle name="Comma 7 5 7 2" xfId="25767" xr:uid="{F584A0C8-D732-472C-8BC3-DCA82A4452C1}"/>
    <cellStyle name="Comma 7 5 7 3" xfId="24311" xr:uid="{DE1C596D-9290-445D-A960-F019D4EBE472}"/>
    <cellStyle name="Comma 7 5 8" xfId="3873"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6"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7" xr:uid="{00000000-0005-0000-0000-0000EF020000}"/>
    <cellStyle name="Comma 7 6 2 2 3 2" xfId="28555" xr:uid="{5E0339E1-F027-4441-B67C-359CFFC3FA81}"/>
    <cellStyle name="Comma 7 6 2 2 3 3" xfId="26687" xr:uid="{49DBD4AD-E167-4C32-A3F1-77C9BEF24AA4}"/>
    <cellStyle name="Comma 7 6 2 2 4" xfId="1785"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8" xr:uid="{00000000-0005-0000-0000-0000F1020000}"/>
    <cellStyle name="Comma 7 6 2 3 2" xfId="2684"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8"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9" xr:uid="{00000000-0005-0000-0000-0000F2020000}"/>
    <cellStyle name="Comma 7 6 2 4 2" xfId="4664"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4" xr:uid="{00000000-0005-0000-0000-0000F3020000}"/>
    <cellStyle name="Comma 7 6 2 5 2" xfId="25693" xr:uid="{43A0D14E-D700-4A27-B4AB-31B149617AFF}"/>
    <cellStyle name="Comma 7 6 2 5 3" xfId="24098" xr:uid="{54D0671A-307C-4728-BC97-C34C5ECF5973}"/>
    <cellStyle name="Comma 7 6 2 6" xfId="4133"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1"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2" xr:uid="{00000000-0005-0000-0000-0000F6020000}"/>
    <cellStyle name="Comma 7 6 3 4" xfId="1790" xr:uid="{00000000-0005-0000-0000-0000F7020000}"/>
    <cellStyle name="Comma 7 6 3 4 2" xfId="26137" xr:uid="{E6EA9670-01AD-4097-8942-F95C02BBB311}"/>
    <cellStyle name="Comma 7 6 3 4 3" xfId="27842" xr:uid="{2083A926-FFA6-4312-9EFE-62A3FA2AB227}"/>
    <cellStyle name="Comma 7 6 3 5" xfId="4418"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4"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5" xr:uid="{00000000-0005-0000-0000-0000FA020000}"/>
    <cellStyle name="Comma 7 6 4 4" xfId="1793"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6" xr:uid="{00000000-0005-0000-0000-0000FC020000}"/>
    <cellStyle name="Comma 7 6 5 2" xfId="2573"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3"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7" xr:uid="{00000000-0005-0000-0000-0000FD020000}"/>
    <cellStyle name="Comma 7 6 6 2" xfId="2287"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6"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3" xr:uid="{00000000-0005-0000-0000-0000FE020000}"/>
    <cellStyle name="Comma 7 6 7 2" xfId="27962" xr:uid="{1D32C5D1-031B-4E2E-A3F9-D5DB05CFD04C}"/>
    <cellStyle name="Comma 7 6 7 3" xfId="26877" xr:uid="{B323087D-4CC4-4BF7-B52C-5DE2B8509722}"/>
    <cellStyle name="Comma 7 6 8" xfId="3874"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80"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1"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9"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3"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4" xr:uid="{00000000-0005-0000-0000-000006030000}"/>
    <cellStyle name="Comma 7 7 3 4" xfId="1802"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5" xr:uid="{00000000-0005-0000-0000-000008030000}"/>
    <cellStyle name="Comma 7 7 4 2" xfId="2288"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9"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6"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8"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5"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2"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10"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8"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2"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3" xr:uid="{00000000-0005-0000-0000-000012030000}"/>
    <cellStyle name="Comma 7 8 3 4" xfId="1811"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4" xr:uid="{00000000-0005-0000-0000-000014030000}"/>
    <cellStyle name="Comma 7 8 4 2" xfId="2289"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9"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5"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7"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6"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7" xr:uid="{00000000-0005-0000-0000-000018030000}"/>
    <cellStyle name="Comma 7 9 2 2" xfId="3074"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9"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8" xr:uid="{00000000-0005-0000-0000-000019030000}"/>
    <cellStyle name="Comma 7 9 3 2" xfId="2676"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9"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6" xr:uid="{00000000-0005-0000-0000-00001A030000}"/>
    <cellStyle name="Comma 7 9 4 2" xfId="2281"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4" xr:uid="{00000000-0005-0000-0000-00001A030000}"/>
    <cellStyle name="Comma 7 9 4 4" xfId="24761" xr:uid="{B4293C2A-2C20-4FDE-A651-4B5858E9672E}"/>
    <cellStyle name="Comma 7 9 5" xfId="3820"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2" xr:uid="{00000000-0005-0000-0000-00001F030000}"/>
    <cellStyle name="Comma 9 2 2 2 2" xfId="3076"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7"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6" xr:uid="{00000000-0005-0000-0000-00001F030000}"/>
    <cellStyle name="Comma 9 2 2 2 4 2" xfId="26108" xr:uid="{122440CA-696A-44E0-9E96-A87373C105F9}"/>
    <cellStyle name="Comma 9 2 2 2 4 3" xfId="27291" xr:uid="{4E4768B2-7AB8-4453-8074-05036922F932}"/>
    <cellStyle name="Comma 9 2 2 2 5" xfId="4269"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3" xr:uid="{00000000-0005-0000-0000-000020030000}"/>
    <cellStyle name="Comma 9 2 2 3 2" xfId="3077"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90" xr:uid="{00000000-0005-0000-0000-000020030000}"/>
    <cellStyle name="Comma 9 2 2 3 4" xfId="4419"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1" xr:uid="{00000000-0005-0000-0000-000021030000}"/>
    <cellStyle name="Comma 9 2 2 4 2" xfId="3075"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7"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2"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1"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6"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5" xr:uid="{00000000-0005-0000-0000-000023030000}"/>
    <cellStyle name="Comma 9 2 3 2 2" xfId="3078"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8" xr:uid="{00000000-0005-0000-0000-000023030000}"/>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6" xr:uid="{00000000-0005-0000-0000-000024030000}"/>
    <cellStyle name="Comma 9 2 3 3 2" xfId="2686"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9"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4" xr:uid="{00000000-0005-0000-0000-000025030000}"/>
    <cellStyle name="Comma 9 2 3 4 2" xfId="4655"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5"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7" xr:uid="{00000000-0005-0000-0000-000026030000}"/>
    <cellStyle name="Comma 9 2 4 2" xfId="3079"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9" xr:uid="{00000000-0005-0000-0000-000026030000}"/>
    <cellStyle name="Comma 9 2 4 4" xfId="4420"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8" xr:uid="{00000000-0005-0000-0000-000027030000}"/>
    <cellStyle name="Comma 9 2 5 2" xfId="2881"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7"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20" xr:uid="{00000000-0005-0000-0000-000028030000}"/>
    <cellStyle name="Comma 9 2 6 2" xfId="2540"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6"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4"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8"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30" xr:uid="{00000000-0005-0000-0000-00002A030000}"/>
    <cellStyle name="Comma 9 3 2 2" xfId="3081"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8"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5" xr:uid="{00000000-0005-0000-0000-00002A030000}"/>
    <cellStyle name="Comma 9 3 2 4 2" xfId="26649" xr:uid="{5A147B94-5AF9-4CDC-8BC6-C737EBE8A913}"/>
    <cellStyle name="Comma 9 3 2 4 3" xfId="26682" xr:uid="{FB1D1AC5-9D11-429C-BF39-EEAC07E5768E}"/>
    <cellStyle name="Comma 9 3 2 5" xfId="4270"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1" xr:uid="{00000000-0005-0000-0000-00002B030000}"/>
    <cellStyle name="Comma 9 3 3 2" xfId="3082"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5" xr:uid="{00000000-0005-0000-0000-00002B030000}"/>
    <cellStyle name="Comma 9 3 3 4" xfId="4421"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9" xr:uid="{00000000-0005-0000-0000-00002C030000}"/>
    <cellStyle name="Comma 9 3 4 2" xfId="3080"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70"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3"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90"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5"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3" xr:uid="{00000000-0005-0000-0000-00002E030000}"/>
    <cellStyle name="Comma 9 4 2 2" xfId="3083"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3" xr:uid="{00000000-0005-0000-0000-00002E030000}"/>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4" xr:uid="{00000000-0005-0000-0000-00002F030000}"/>
    <cellStyle name="Comma 9 4 3 2" xfId="2685"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5"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2" xr:uid="{00000000-0005-0000-0000-000030030000}"/>
    <cellStyle name="Comma 9 4 4 2" xfId="4625"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4"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6"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8" xr:uid="{00000000-0005-0000-0000-000035030000}"/>
    <cellStyle name="Comma 9 6 2" xfId="2880"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1"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9" xr:uid="{00000000-0005-0000-0000-000036030000}"/>
    <cellStyle name="Comma 9 7 2" xfId="2480"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9"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9" xr:uid="{00000000-0005-0000-0000-000037030000}"/>
    <cellStyle name="Comma 9 8 2" xfId="2174"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6" xr:uid="{00000000-0005-0000-0000-000037030000}"/>
    <cellStyle name="Comma 9 8 4" xfId="25253" xr:uid="{002E24B2-B2C8-44B9-8713-3DE11B6D9157}"/>
    <cellStyle name="Comma 9 9" xfId="3877"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2" xr:uid="{00000000-0005-0000-0000-00003C030000}"/>
    <cellStyle name="Currency 2 2 3 2" xfId="31310" xr:uid="{7BFE6CF7-9CFB-4E56-9502-51B9DDDA54DC}"/>
    <cellStyle name="Currency 2 2 3 3" xfId="31261" xr:uid="{1228AB1E-3502-40BF-A461-A45B15291AD2}"/>
    <cellStyle name="Currency 2 2 4" xfId="1840"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7" xr:uid="{00000000-0005-0000-0000-000044030000}"/>
    <cellStyle name="Currency 2 4 3 2" xfId="31311" xr:uid="{63EA3BD5-D743-4D3E-B117-DC4C143B3472}"/>
    <cellStyle name="Currency 2 4 3 3" xfId="31270" xr:uid="{143BD92B-F210-4D52-85D1-C1196C82AA7E}"/>
    <cellStyle name="Currency 2 4 4" xfId="1848" xr:uid="{00000000-0005-0000-0000-000045030000}"/>
    <cellStyle name="Currency 2 4 5" xfId="1843"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9" xr:uid="{00000000-0005-0000-0000-000047030000}"/>
    <cellStyle name="Currency 2 5 2" xfId="31272" xr:uid="{C9960BEB-433F-4D8A-AB3D-38B8005C5B97}"/>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1"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2"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50"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5" xr:uid="{00000000-0005-0000-0000-00004F030000}"/>
    <cellStyle name="Currency 4 10 2 2" xfId="3084"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2"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6"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4" xr:uid="{00000000-0005-0000-0000-000051030000}"/>
    <cellStyle name="Currency 4 10 4 2" xfId="24283" xr:uid="{ED9A845B-35BA-45AD-AF0D-05D9F0ECF894}"/>
    <cellStyle name="Currency 4 10 4 3" xfId="23778" xr:uid="{D5B3556B-A73E-4DB9-A41F-1F71F0BEC923}"/>
    <cellStyle name="Currency 4 10 5" xfId="4136"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8"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9" xr:uid="{00000000-0005-0000-0000-000054030000}"/>
    <cellStyle name="Currency 4 11 4" xfId="1857"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60" xr:uid="{00000000-0005-0000-0000-000056030000}"/>
    <cellStyle name="Currency 4 12 2" xfId="2435"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6"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1" xr:uid="{00000000-0005-0000-0000-000057030000}"/>
    <cellStyle name="Currency 4 13 2" xfId="2165"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7"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3"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1"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5" xr:uid="{00000000-0005-0000-0000-00005C030000}"/>
    <cellStyle name="Currency 4 2 2 2 2 2" xfId="3086"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3"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3" xr:uid="{00000000-0005-0000-0000-00005C030000}"/>
    <cellStyle name="Currency 4 2 2 2 2 4 2" xfId="26598" xr:uid="{F886625C-0AFC-492F-A3D1-E841A6F7365F}"/>
    <cellStyle name="Currency 4 2 2 2 2 4 3" xfId="26880" xr:uid="{F81CAD20-DEED-47B7-BD1C-8459B3A8B952}"/>
    <cellStyle name="Currency 4 2 2 2 2 5" xfId="4272"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6" xr:uid="{00000000-0005-0000-0000-00005D030000}"/>
    <cellStyle name="Currency 4 2 2 2 3 2" xfId="3087"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8" xr:uid="{00000000-0005-0000-0000-00005D030000}"/>
    <cellStyle name="Currency 4 2 2 2 3 4" xfId="4423"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4" xr:uid="{00000000-0005-0000-0000-00005E030000}"/>
    <cellStyle name="Currency 4 2 2 2 4 2" xfId="3085"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7"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9"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4"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9"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8" xr:uid="{00000000-0005-0000-0000-000060030000}"/>
    <cellStyle name="Currency 4 2 2 3 2 2" xfId="3088"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8" xr:uid="{00000000-0005-0000-0000-000060030000}"/>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9" xr:uid="{00000000-0005-0000-0000-000061030000}"/>
    <cellStyle name="Currency 4 2 2 3 3 2" xfId="2692"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7"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7" xr:uid="{00000000-0005-0000-0000-000062030000}"/>
    <cellStyle name="Currency 4 2 2 3 4 2" xfId="4657"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8"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70" xr:uid="{00000000-0005-0000-0000-000063030000}"/>
    <cellStyle name="Currency 4 2 2 4 2" xfId="3089"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8" xr:uid="{00000000-0005-0000-0000-000063030000}"/>
    <cellStyle name="Currency 4 2 2 4 4" xfId="4424"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1" xr:uid="{00000000-0005-0000-0000-000064030000}"/>
    <cellStyle name="Currency 4 2 2 5 2" xfId="2883"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3"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3" xr:uid="{00000000-0005-0000-0000-000065030000}"/>
    <cellStyle name="Currency 4 2 2 6 2" xfId="2554"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2"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8"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3"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3" xr:uid="{00000000-0005-0000-0000-000067030000}"/>
    <cellStyle name="Currency 4 2 3 2 2" xfId="3091"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4"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6" xr:uid="{00000000-0005-0000-0000-000067030000}"/>
    <cellStyle name="Currency 4 2 3 2 4 2" xfId="28593" xr:uid="{34300D74-C053-4AAD-9447-88E2ED878C9A}"/>
    <cellStyle name="Currency 4 2 3 2 4 3" xfId="26230" xr:uid="{149D8F1A-E6C2-4FB7-87CA-FA6E9DD07168}"/>
    <cellStyle name="Currency 4 2 3 2 5" xfId="4273"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4" xr:uid="{00000000-0005-0000-0000-000068030000}"/>
    <cellStyle name="Currency 4 2 3 3 2" xfId="3092"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6" xr:uid="{00000000-0005-0000-0000-000068030000}"/>
    <cellStyle name="Currency 4 2 3 3 4" xfId="4425"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2" xr:uid="{00000000-0005-0000-0000-000069030000}"/>
    <cellStyle name="Currency 4 2 3 4 2" xfId="3090"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8"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7"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3"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8"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6" xr:uid="{00000000-0005-0000-0000-00006B030000}"/>
    <cellStyle name="Currency 4 2 4 2 2" xfId="3093"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2" xr:uid="{00000000-0005-0000-0000-00006B030000}"/>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7" xr:uid="{00000000-0005-0000-0000-00006C030000}"/>
    <cellStyle name="Currency 4 2 4 3 2" xfId="2691"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4"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5" xr:uid="{00000000-0005-0000-0000-00006D030000}"/>
    <cellStyle name="Currency 4 2 4 4 2" xfId="4674"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7"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9"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1" xr:uid="{00000000-0005-0000-0000-000072030000}"/>
    <cellStyle name="Currency 4 2 6 2" xfId="2882"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1"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2" xr:uid="{00000000-0005-0000-0000-000073030000}"/>
    <cellStyle name="Currency 4 2 7 2" xfId="2494"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3"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2" xr:uid="{00000000-0005-0000-0000-000074030000}"/>
    <cellStyle name="Currency 4 2 8 2" xfId="2188"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1" xr:uid="{00000000-0005-0000-0000-000074030000}"/>
    <cellStyle name="Currency 4 2 8 4" xfId="24961" xr:uid="{3F0C25D4-5FA2-4F09-A128-283041A580CB}"/>
    <cellStyle name="Currency 4 2 9" xfId="3882"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6" xr:uid="{00000000-0005-0000-0000-000078030000}"/>
    <cellStyle name="Currency 4 3 2 2 2 2" xfId="3095"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1"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7" xr:uid="{00000000-0005-0000-0000-000079030000}"/>
    <cellStyle name="Currency 4 3 2 2 3 2" xfId="4683"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5" xr:uid="{00000000-0005-0000-0000-00007A030000}"/>
    <cellStyle name="Currency 4 3 2 2 4 2" xfId="26961" xr:uid="{DB772303-1715-451F-983D-FA4084595956}"/>
    <cellStyle name="Currency 4 3 2 2 4 3" xfId="26336" xr:uid="{B0BAF356-AC96-4D61-AF66-90BA33F5234A}"/>
    <cellStyle name="Currency 4 3 2 2 5" xfId="4275"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8" xr:uid="{00000000-0005-0000-0000-00007B030000}"/>
    <cellStyle name="Currency 4 3 2 3 2" xfId="3096"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600" xr:uid="{00000000-0005-0000-0000-00007B030000}"/>
    <cellStyle name="Currency 4 3 2 3 4" xfId="4427"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9" xr:uid="{00000000-0005-0000-0000-00007C030000}"/>
    <cellStyle name="Currency 4 3 2 4 2" xfId="3094"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3"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4" xr:uid="{00000000-0005-0000-0000-00007D030000}"/>
    <cellStyle name="Currency 4 3 2 5 2" xfId="2531"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5"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5"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30"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1" xr:uid="{00000000-0005-0000-0000-00007F030000}"/>
    <cellStyle name="Currency 4 3 3 2 2" xfId="3098"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5"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2" xr:uid="{00000000-0005-0000-0000-00007F030000}"/>
    <cellStyle name="Currency 4 3 3 2 5" xfId="4276"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2" xr:uid="{00000000-0005-0000-0000-000080030000}"/>
    <cellStyle name="Currency 4 3 3 3 2" xfId="3099"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3" xr:uid="{00000000-0005-0000-0000-000080030000}"/>
    <cellStyle name="Currency 4 3 3 3 4" xfId="4428"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90" xr:uid="{00000000-0005-0000-0000-000081030000}"/>
    <cellStyle name="Currency 4 3 3 4 2" xfId="3097"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2"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4"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9"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4" xr:uid="{00000000-0005-0000-0000-000083030000}"/>
    <cellStyle name="Currency 4 3 4 2 2" xfId="3100"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8"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5" xr:uid="{00000000-0005-0000-0000-000084030000}"/>
    <cellStyle name="Currency 4 3 4 3 2" xfId="4673"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3" xr:uid="{00000000-0005-0000-0000-000085030000}"/>
    <cellStyle name="Currency 4 3 4 5" xfId="4274"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6" xr:uid="{00000000-0005-0000-0000-000086030000}"/>
    <cellStyle name="Currency 4 3 5 2" xfId="3101"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60" xr:uid="{00000000-0005-0000-0000-000086030000}"/>
    <cellStyle name="Currency 4 3 5 4" xfId="4429"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7" xr:uid="{00000000-0005-0000-0000-000087030000}"/>
    <cellStyle name="Currency 4 3 6 2" xfId="2884"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9"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3" xr:uid="{00000000-0005-0000-0000-000088030000}"/>
    <cellStyle name="Currency 4 3 7 2" xfId="2471"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2"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5"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4"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1" xr:uid="{00000000-0005-0000-0000-00008C030000}"/>
    <cellStyle name="Currency 4 4 2 2 2 2" xfId="3103"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60"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2" xr:uid="{00000000-0005-0000-0000-00008D030000}"/>
    <cellStyle name="Currency 4 4 2 2 3 2" xfId="4638"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900" xr:uid="{00000000-0005-0000-0000-00008E030000}"/>
    <cellStyle name="Currency 4 4 2 2 4 2" xfId="26966" xr:uid="{7B61A0D3-E365-47E1-BF65-D22D21EAE7CE}"/>
    <cellStyle name="Currency 4 4 2 2 4 3" xfId="26337" xr:uid="{E01B3AF2-4017-4494-9A21-EB0A702E2343}"/>
    <cellStyle name="Currency 4 4 2 2 5" xfId="4277"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3" xr:uid="{00000000-0005-0000-0000-00008F030000}"/>
    <cellStyle name="Currency 4 4 2 3 2" xfId="3104"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3" xr:uid="{00000000-0005-0000-0000-00008F030000}"/>
    <cellStyle name="Currency 4 4 2 3 4" xfId="4430"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4" xr:uid="{00000000-0005-0000-0000-000090030000}"/>
    <cellStyle name="Currency 4 4 2 4 2" xfId="3102"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8"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9" xr:uid="{00000000-0005-0000-0000-000091030000}"/>
    <cellStyle name="Currency 4 4 2 5 2" xfId="2614"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2"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6"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1"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6" xr:uid="{00000000-0005-0000-0000-000093030000}"/>
    <cellStyle name="Currency 4 4 3 2 2" xfId="3105"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5" xr:uid="{00000000-0005-0000-0000-000093030000}"/>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7" xr:uid="{00000000-0005-0000-0000-000094030000}"/>
    <cellStyle name="Currency 4 4 3 3 2" xfId="2696"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5"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5" xr:uid="{00000000-0005-0000-0000-000095030000}"/>
    <cellStyle name="Currency 4 4 3 4 2" xfId="3771"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40"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9"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1" xr:uid="{00000000-0005-0000-0000-00009A030000}"/>
    <cellStyle name="Currency 4 4 5 2" xfId="2885"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1"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2" xr:uid="{00000000-0005-0000-0000-00009B030000}"/>
    <cellStyle name="Currency 4 4 6 2" xfId="2451"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3"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8" xr:uid="{00000000-0005-0000-0000-00009C030000}"/>
    <cellStyle name="Currency 4 4 7 2" xfId="2205"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1" xr:uid="{00000000-0005-0000-0000-00009C030000}"/>
    <cellStyle name="Currency 4 4 7 4" xfId="23996" xr:uid="{3627A03A-4482-445B-90C3-B16E8F917721}"/>
    <cellStyle name="Currency 4 4 8" xfId="3885"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6"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7" xr:uid="{00000000-0005-0000-0000-0000A1030000}"/>
    <cellStyle name="Currency 4 5 2 2 3 2" xfId="28278" xr:uid="{50B40CE8-5CD9-417B-992B-76488973FBEE}"/>
    <cellStyle name="Currency 4 5 2 2 3 3" xfId="27748" xr:uid="{8C12FD05-3DB0-4D9C-B5B8-A93CD492E9A2}"/>
    <cellStyle name="Currency 4 5 2 2 4" xfId="1915"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8" xr:uid="{00000000-0005-0000-0000-0000A3030000}"/>
    <cellStyle name="Currency 4 5 2 3 2" xfId="2697"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6"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9" xr:uid="{00000000-0005-0000-0000-0000A4030000}"/>
    <cellStyle name="Currency 4 5 2 4 2" xfId="4632"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4" xr:uid="{00000000-0005-0000-0000-0000A5030000}"/>
    <cellStyle name="Currency 4 5 2 5 2" xfId="24046" xr:uid="{0D05523D-B528-4033-A555-6E964F1AABAC}"/>
    <cellStyle name="Currency 4 5 2 5 3" xfId="25821" xr:uid="{F99162FC-7F1B-4FCA-89F8-447E787AAD95}"/>
    <cellStyle name="Currency 4 5 2 6" xfId="4141"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1"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2" xr:uid="{00000000-0005-0000-0000-0000A8030000}"/>
    <cellStyle name="Currency 4 5 3 4" xfId="1920" xr:uid="{00000000-0005-0000-0000-0000A9030000}"/>
    <cellStyle name="Currency 4 5 3 4 2" xfId="22935" xr:uid="{71B5603C-6766-4D0C-B1CC-BB0C74847168}"/>
    <cellStyle name="Currency 4 5 3 4 3" xfId="23188" xr:uid="{1205E03B-BC6A-4DE9-88A4-2BEF1DEAC256}"/>
    <cellStyle name="Currency 4 5 3 5" xfId="4432"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4"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5" xr:uid="{00000000-0005-0000-0000-0000AC030000}"/>
    <cellStyle name="Currency 4 5 4 4" xfId="1923"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6" xr:uid="{00000000-0005-0000-0000-0000AE030000}"/>
    <cellStyle name="Currency 4 5 5 2" xfId="2511"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7"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7" xr:uid="{00000000-0005-0000-0000-0000AF030000}"/>
    <cellStyle name="Currency 4 5 6 2" xfId="2297"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50"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3" xr:uid="{00000000-0005-0000-0000-0000B0030000}"/>
    <cellStyle name="Currency 4 5 7 2" xfId="25774" xr:uid="{E7C99D6A-38BF-4E4B-8018-AFD0CBFA99FB}"/>
    <cellStyle name="Currency 4 5 7 3" xfId="24240" xr:uid="{76B8FB3E-46A1-4D15-A448-AE8DEDB8CB73}"/>
    <cellStyle name="Currency 4 5 8" xfId="3886"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1"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2" xr:uid="{00000000-0005-0000-0000-0000B5030000}"/>
    <cellStyle name="Currency 4 6 2 2 3 2" xfId="27018" xr:uid="{6D4BFB8F-F4E3-488F-AE7F-8B569DEE806B}"/>
    <cellStyle name="Currency 4 6 2 2 3 3" xfId="28380" xr:uid="{8E7070DA-EB58-4185-BD19-1566856F6854}"/>
    <cellStyle name="Currency 4 6 2 2 4" xfId="1930"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3" xr:uid="{00000000-0005-0000-0000-0000B7030000}"/>
    <cellStyle name="Currency 4 6 2 3 2" xfId="2698"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6"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4" xr:uid="{00000000-0005-0000-0000-0000B8030000}"/>
    <cellStyle name="Currency 4 6 2 4 2" xfId="3770"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9" xr:uid="{00000000-0005-0000-0000-0000B9030000}"/>
    <cellStyle name="Currency 4 6 2 5 2" xfId="23049" xr:uid="{DEB66FCC-EAF6-49BE-BE1E-44208B92D060}"/>
    <cellStyle name="Currency 4 6 2 5 3" xfId="25804" xr:uid="{450EC3BB-E536-4A0F-ADBB-326E1FBE7306}"/>
    <cellStyle name="Currency 4 6 2 6" xfId="4142"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6"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7" xr:uid="{00000000-0005-0000-0000-0000BC030000}"/>
    <cellStyle name="Currency 4 6 3 4" xfId="1935" xr:uid="{00000000-0005-0000-0000-0000BD030000}"/>
    <cellStyle name="Currency 4 6 3 4 2" xfId="27206" xr:uid="{76CF2D70-31C2-4FE1-8EE7-818EBE82C205}"/>
    <cellStyle name="Currency 4 6 3 4 3" xfId="28334" xr:uid="{32B145DB-C29E-4812-BF17-9D7B62B1F686}"/>
    <cellStyle name="Currency 4 6 3 5" xfId="4433"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9"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40" xr:uid="{00000000-0005-0000-0000-0000C0030000}"/>
    <cellStyle name="Currency 4 6 4 4" xfId="1938"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1" xr:uid="{00000000-0005-0000-0000-0000C2030000}"/>
    <cellStyle name="Currency 4 6 5 2" xfId="2574"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5"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2" xr:uid="{00000000-0005-0000-0000-0000C3030000}"/>
    <cellStyle name="Currency 4 6 6 2" xfId="2298"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8"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8" xr:uid="{00000000-0005-0000-0000-0000C4030000}"/>
    <cellStyle name="Currency 4 6 7 2" xfId="28517" xr:uid="{2B3A5AD4-3B72-4F07-A3C7-D11D3D3B1C66}"/>
    <cellStyle name="Currency 4 6 7 3" xfId="27210" xr:uid="{5F1C9F25-9141-46C1-A1B3-03D885C2C8D1}"/>
    <cellStyle name="Currency 4 6 8" xfId="3887"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5"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6"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4"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8"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9" xr:uid="{00000000-0005-0000-0000-0000CC030000}"/>
    <cellStyle name="Currency 4 7 3 4" xfId="1947"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50" xr:uid="{00000000-0005-0000-0000-0000CE030000}"/>
    <cellStyle name="Currency 4 7 4 2" xfId="2299"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7"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1"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3"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8"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4"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5"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3"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7"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8" xr:uid="{00000000-0005-0000-0000-0000D8030000}"/>
    <cellStyle name="Currency 4 8 3 4" xfId="1956"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9" xr:uid="{00000000-0005-0000-0000-0000DA030000}"/>
    <cellStyle name="Currency 4 8 4 2" xfId="2300"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9"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60"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2"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9"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2" xr:uid="{00000000-0005-0000-0000-0000DE030000}"/>
    <cellStyle name="Currency 4 9 2 2" xfId="3106"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6"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3" xr:uid="{00000000-0005-0000-0000-0000DF030000}"/>
    <cellStyle name="Currency 4 9 3 2" xfId="2690"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6"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1" xr:uid="{00000000-0005-0000-0000-0000E0030000}"/>
    <cellStyle name="Currency 4 9 4 2" xfId="2292"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5" xr:uid="{00000000-0005-0000-0000-0000E0030000}"/>
    <cellStyle name="Currency 4 9 4 4" xfId="23983" xr:uid="{D7ECF183-A9FB-4F7A-A59A-272E2F6F535B}"/>
    <cellStyle name="Currency 4 9 5" xfId="3827"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7" xr:uid="{00000000-0005-0000-0000-0000E4030000}"/>
    <cellStyle name="Currency 5 2 2 2 2" xfId="3108"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1"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8" xr:uid="{00000000-0005-0000-0000-0000E4030000}"/>
    <cellStyle name="Currency 5 2 2 2 4 2" xfId="26834" xr:uid="{C64A4FF9-2FD0-4583-B837-5708E557185E}"/>
    <cellStyle name="Currency 5 2 2 2 4 3" xfId="28443" xr:uid="{70E40412-F726-4A29-B8F5-5630BE3A9276}"/>
    <cellStyle name="Currency 5 2 2 2 5" xfId="4278"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8" xr:uid="{00000000-0005-0000-0000-0000E5030000}"/>
    <cellStyle name="Currency 5 2 2 3 2" xfId="3109"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9" xr:uid="{00000000-0005-0000-0000-0000E5030000}"/>
    <cellStyle name="Currency 5 2 2 3 4" xfId="4434"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6" xr:uid="{00000000-0005-0000-0000-0000E6030000}"/>
    <cellStyle name="Currency 5 2 2 4 2" xfId="3107"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1"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3"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2"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3"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70" xr:uid="{00000000-0005-0000-0000-0000E8030000}"/>
    <cellStyle name="Currency 5 2 3 2 2" xfId="3110"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5" xr:uid="{00000000-0005-0000-0000-0000E8030000}"/>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1" xr:uid="{00000000-0005-0000-0000-0000E9030000}"/>
    <cellStyle name="Currency 5 2 3 3 2" xfId="2700"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9"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9" xr:uid="{00000000-0005-0000-0000-0000EA030000}"/>
    <cellStyle name="Currency 5 2 3 4 2" xfId="3775"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4"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2" xr:uid="{00000000-0005-0000-0000-0000EB030000}"/>
    <cellStyle name="Currency 5 2 4 2" xfId="3111"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9" xr:uid="{00000000-0005-0000-0000-0000EB030000}"/>
    <cellStyle name="Currency 5 2 4 4" xfId="4435"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3" xr:uid="{00000000-0005-0000-0000-0000EC030000}"/>
    <cellStyle name="Currency 5 2 5 2" xfId="2889"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8"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5" xr:uid="{00000000-0005-0000-0000-0000ED030000}"/>
    <cellStyle name="Currency 5 2 6 2" xfId="2541"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4"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5"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1"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5" xr:uid="{00000000-0005-0000-0000-0000EF030000}"/>
    <cellStyle name="Currency 5 3 2 2" xfId="3113"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2"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700" xr:uid="{00000000-0005-0000-0000-0000EF030000}"/>
    <cellStyle name="Currency 5 3 2 4 2" xfId="26890" xr:uid="{C9DBE510-EFCE-4A0C-8EE8-48DD9ED241FF}"/>
    <cellStyle name="Currency 5 3 2 4 3" xfId="26496" xr:uid="{49081016-EABC-4DB1-B361-D6F414E29952}"/>
    <cellStyle name="Currency 5 3 2 5" xfId="4279"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6" xr:uid="{00000000-0005-0000-0000-0000F0030000}"/>
    <cellStyle name="Currency 5 3 3 2" xfId="3114"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7" xr:uid="{00000000-0005-0000-0000-0000F0030000}"/>
    <cellStyle name="Currency 5 3 3 4" xfId="4436"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4" xr:uid="{00000000-0005-0000-0000-0000F1030000}"/>
    <cellStyle name="Currency 5 3 4 2" xfId="3112"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5"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4"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1"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2"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8" xr:uid="{00000000-0005-0000-0000-0000F3030000}"/>
    <cellStyle name="Currency 5 4 2 2" xfId="3115"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2" xr:uid="{00000000-0005-0000-0000-0000F3030000}"/>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9" xr:uid="{00000000-0005-0000-0000-0000F4030000}"/>
    <cellStyle name="Currency 5 4 3 2" xfId="2699"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6"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7" xr:uid="{00000000-0005-0000-0000-0000F5030000}"/>
    <cellStyle name="Currency 5 4 4 2" xfId="4687"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3"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1"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3" xr:uid="{00000000-0005-0000-0000-0000FA030000}"/>
    <cellStyle name="Currency 5 6 2" xfId="2888"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1"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4" xr:uid="{00000000-0005-0000-0000-0000FB030000}"/>
    <cellStyle name="Currency 5 7 2" xfId="2481"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7"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4" xr:uid="{00000000-0005-0000-0000-0000FC030000}"/>
    <cellStyle name="Currency 5 8 2" xfId="2175"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9" xr:uid="{00000000-0005-0000-0000-0000FC030000}"/>
    <cellStyle name="Currency 5 8 4" xfId="23105" xr:uid="{CBC88581-24CC-458C-88B9-2467C62CDA1B}"/>
    <cellStyle name="Currency 5 9" xfId="3890"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6" xr:uid="{00000000-0005-0000-0000-0000FE030000}"/>
    <cellStyle name="Currency 6 2 2" xfId="3117"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3"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5" xr:uid="{00000000-0005-0000-0000-0000FE030000}"/>
    <cellStyle name="Currency 6 2 4 2" xfId="28453" xr:uid="{63F8D999-7F7B-4DAE-890C-454CEE7A69B1}"/>
    <cellStyle name="Currency 6 2 4 3" xfId="25893" xr:uid="{7C3EFCC2-60A4-44AB-9B00-3C8AEB3CC08F}"/>
    <cellStyle name="Currency 6 2 5" xfId="4280"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7" xr:uid="{00000000-0005-0000-0000-0000FF030000}"/>
    <cellStyle name="Currency 6 3 2" xfId="3118"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8" xr:uid="{00000000-0005-0000-0000-0000FF030000}"/>
    <cellStyle name="Currency 6 3 4" xfId="4438"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5" xr:uid="{00000000-0005-0000-0000-000000040000}"/>
    <cellStyle name="Currency 6 4 2" xfId="3116"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3"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5"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60"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9"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9" xr:uid="{00000000-0005-0000-0000-0000EA020000}"/>
    <cellStyle name="Currency 7 2" xfId="3119"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1"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9"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5"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3"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4"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3"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2"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4" xr:uid="{00000000-0005-0000-0000-00000E030000}"/>
    <cellStyle name="Normal 10 2 2 2 3 2" xfId="4439"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2"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50"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6" xr:uid="{00000000-0005-0000-0000-000010030000}"/>
    <cellStyle name="Normal 10 2 2 3 2" xfId="3125"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1"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6" xr:uid="{00000000-0005-0000-0000-000012030000}"/>
    <cellStyle name="Normal 10 2 2 4 2" xfId="4440"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1"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2"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6"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6"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7" xr:uid="{00000000-0005-0000-0000-000016030000}"/>
    <cellStyle name="Normal 10 2 3 2 2" xfId="3128"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3"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9" xr:uid="{00000000-0005-0000-0000-000018030000}"/>
    <cellStyle name="Normal 10 2 3 3 2" xfId="4441"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7"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5"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4"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5"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30"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5"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6"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1" xr:uid="{00000000-0005-0000-0000-00001E030000}"/>
    <cellStyle name="Normal 10 2 5 2" xfId="4442"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90"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2"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6"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5"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3"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5"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4" xr:uid="{00000000-0005-0000-0000-000025030000}"/>
    <cellStyle name="Normal 10 3 2 3 2" xfId="4443"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2"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9"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5"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6"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8" xr:uid="{00000000-0005-0000-0000-000029030000}"/>
    <cellStyle name="Normal 10 3 3 2 2" xfId="3136"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6"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7" xr:uid="{00000000-0005-0000-0000-00002B030000}"/>
    <cellStyle name="Normal 10 3 3 3 2" xfId="4444"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5"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1"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7"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8"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4"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9" xr:uid="{00000000-0005-0000-0000-000030030000}"/>
    <cellStyle name="Normal 10 3 5 2" xfId="4445"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1"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9"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3"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6"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1"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7"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2" xr:uid="{00000000-0005-0000-0000-000037030000}"/>
    <cellStyle name="Normal 10 4 2 3 2" xfId="4446"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40"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2"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6"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7"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3"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9"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8"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7"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2"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9"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3"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7"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10"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9"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8"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9"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7"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8"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1"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50"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9"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2"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8"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9"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3"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9"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10"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4"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10"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1"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4"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7"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3"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4"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2"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3"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4"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5"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2"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5"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2"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1"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8"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4"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60"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1"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2"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7"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5"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60"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5"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8"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8"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7"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6"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3"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1"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7"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50"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4"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3"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7"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4"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2"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1"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4"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4"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8"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6"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3"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5"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5"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9"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6"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6"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20"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6"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6"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9"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9"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7"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4"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2"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5"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7"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2"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7"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5"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8"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8"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3"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7"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9"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4"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8"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6"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7"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1"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9"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4"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30"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7"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80"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6"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7"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7"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7"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2" xr:uid="{00000000-0005-0000-0000-0000B7030000}"/>
    <cellStyle name="Normal 2 2 4 2 2 2 2 2" xfId="3153"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9"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4" xr:uid="{00000000-0005-0000-0000-0000B9030000}"/>
    <cellStyle name="Normal 2 2 4 2 2 2 3 2" xfId="4453"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2"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6"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1" xr:uid="{00000000-0005-0000-0000-0000BB030000}"/>
    <cellStyle name="Normal 2 2 4 2 2 3 2" xfId="3155"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8"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6" xr:uid="{00000000-0005-0000-0000-0000BD030000}"/>
    <cellStyle name="Normal 2 2 4 2 2 4 2" xfId="4454"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1"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6"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50"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1"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3" xr:uid="{00000000-0005-0000-0000-0000C1030000}"/>
    <cellStyle name="Normal 2 2 4 2 3 2 2" xfId="3158"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90"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9" xr:uid="{00000000-0005-0000-0000-0000C3030000}"/>
    <cellStyle name="Normal 2 2 4 2 3 3 2" xfId="4455"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7"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9"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1"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40"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60"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20"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7"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1" xr:uid="{00000000-0005-0000-0000-0000C9030000}"/>
    <cellStyle name="Normal 2 2 4 2 5 2" xfId="4456"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8"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6"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90"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8"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3"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2"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4" xr:uid="{00000000-0005-0000-0000-0000D0030000}"/>
    <cellStyle name="Normal 2 2 4 3 2 3 2" xfId="4457"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2"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3"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2"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1"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4" xr:uid="{00000000-0005-0000-0000-0000D4030000}"/>
    <cellStyle name="Normal 2 2 4 3 3 2 2" xfId="3166"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3"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7" xr:uid="{00000000-0005-0000-0000-0000D6030000}"/>
    <cellStyle name="Normal 2 2 4 3 3 3 2" xfId="4458"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5"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5"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8"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8"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1"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9" xr:uid="{00000000-0005-0000-0000-0000DB030000}"/>
    <cellStyle name="Normal 2 2 4 3 5 2" xfId="4459"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9"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3"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7"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9"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1"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4"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2" xr:uid="{00000000-0005-0000-0000-0000E2030000}"/>
    <cellStyle name="Normal 2 2 4 4 2 3 2" xfId="4460"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70"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6"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3"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2"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3"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5"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9"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1"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900"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3"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7"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30"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6"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60"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2"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3"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4"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1"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7"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1"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3"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6"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5"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2"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1"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6"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3"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2"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7"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4"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4"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9"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20"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9"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30" xr:uid="{00000000-0005-0000-0000-000007040000}"/>
    <cellStyle name="Normal 2 2 5 2 2 2 2" xfId="3176"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5"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7" xr:uid="{00000000-0005-0000-0000-000009040000}"/>
    <cellStyle name="Normal 2 2 5 2 2 3 2" xfId="4464"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5"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4"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9"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4"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8"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9"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3"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9" xr:uid="{00000000-0005-0000-0000-00000F040000}"/>
    <cellStyle name="Normal 2 2 5 2 4 2" xfId="4465"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4"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2"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6"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6"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1" xr:uid="{00000000-0005-0000-0000-000013040000}"/>
    <cellStyle name="Normal 2 2 5 3 2 2" xfId="3181"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6"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2" xr:uid="{00000000-0005-0000-0000-000015040000}"/>
    <cellStyle name="Normal 2 2 5 3 3 2" xfId="4466"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80"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5"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8"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3"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3"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8"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2"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7"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3"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2"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6"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5"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4" xr:uid="{00000000-0005-0000-0000-000021040000}"/>
    <cellStyle name="Normal 2 2 6 2 2 2 2" xfId="3186"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8"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7" xr:uid="{00000000-0005-0000-0000-000023040000}"/>
    <cellStyle name="Normal 2 2 6 2 2 3 2" xfId="4468"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5"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40"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3" xr:uid="{00000000-0005-0000-0000-000025040000}"/>
    <cellStyle name="Normal 2 2 6 2 3 2" xfId="3188"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7"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9" xr:uid="{00000000-0005-0000-0000-000027040000}"/>
    <cellStyle name="Normal 2 2 6 2 4 2" xfId="4469"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4"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8"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2"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5"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5" xr:uid="{00000000-0005-0000-0000-00002B040000}"/>
    <cellStyle name="Normal 2 2 6 3 2 2" xfId="3191"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9"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2" xr:uid="{00000000-0005-0000-0000-00002D040000}"/>
    <cellStyle name="Normal 2 2 6 3 3 2" xfId="4470"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90"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1"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30"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5"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3"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2"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4"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4" xr:uid="{00000000-0005-0000-0000-000033040000}"/>
    <cellStyle name="Normal 2 2 6 5 2" xfId="4471"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5"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8"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2"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7"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6"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1"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7" xr:uid="{00000000-0005-0000-0000-00003A040000}"/>
    <cellStyle name="Normal 2 2 7 2 3 2" xfId="4472"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5"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2"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1"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6"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6" xr:uid="{00000000-0005-0000-0000-00003E040000}"/>
    <cellStyle name="Normal 2 2 7 3 2 2" xfId="3199"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2"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200" xr:uid="{00000000-0005-0000-0000-000040040000}"/>
    <cellStyle name="Normal 2 2 7 3 3 2" xfId="4473"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8"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5"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5"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1"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300"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2" xr:uid="{00000000-0005-0000-0000-000045040000}"/>
    <cellStyle name="Normal 2 2 7 5 2" xfId="4474"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6"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2"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6"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8"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4"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3"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5" xr:uid="{00000000-0005-0000-0000-00004C040000}"/>
    <cellStyle name="Normal 2 2 8 2 3 2" xfId="4475"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3"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8"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2"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7"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6"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7"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6"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6"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7"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5"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9"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9"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8"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4"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9" xr:uid="{00000000-0005-0000-0000-000059040000}"/>
    <cellStyle name="Normal 2 2 9 2 3 2" xfId="4477"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7"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6"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3"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8"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10"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8"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7"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8"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8"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5"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1"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40"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9"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6"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3"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3"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2" xr:uid="{00000000-0005-0000-0000-00006C040000}"/>
    <cellStyle name="Normal 2 5 2 2 2 2 2" xfId="3214"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6"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5" xr:uid="{00000000-0005-0000-0000-00006E040000}"/>
    <cellStyle name="Normal 2 5 2 2 2 3 2" xfId="4479"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3"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5"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1" xr:uid="{00000000-0005-0000-0000-000070040000}"/>
    <cellStyle name="Normal 2 5 2 2 3 2" xfId="3216"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5"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7" xr:uid="{00000000-0005-0000-0000-000072040000}"/>
    <cellStyle name="Normal 2 5 2 2 4 2" xfId="4480"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2"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5"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9"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800"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3" xr:uid="{00000000-0005-0000-0000-000076040000}"/>
    <cellStyle name="Normal 2 5 2 3 2 2" xfId="3219"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7"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20" xr:uid="{00000000-0005-0000-0000-000078040000}"/>
    <cellStyle name="Normal 2 5 2 3 3 2" xfId="4481"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8"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8"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4"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9"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1"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40"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8"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2" xr:uid="{00000000-0005-0000-0000-00007E040000}"/>
    <cellStyle name="Normal 2 5 2 5 2" xfId="4482"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9"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5"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9"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4"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4"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9"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5" xr:uid="{00000000-0005-0000-0000-000085040000}"/>
    <cellStyle name="Normal 2 5 3 2 3 2" xfId="4483"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3"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9"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5"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50"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4" xr:uid="{00000000-0005-0000-0000-000089040000}"/>
    <cellStyle name="Normal 2 5 3 3 2 2" xfId="3227"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10"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8" xr:uid="{00000000-0005-0000-0000-00008B040000}"/>
    <cellStyle name="Normal 2 5 3 3 3 2" xfId="4484"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6"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2"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9"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9"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8"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30" xr:uid="{00000000-0005-0000-0000-000090040000}"/>
    <cellStyle name="Normal 2 5 3 5 2" xfId="4485"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10"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9"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3"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5"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2"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1"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3" xr:uid="{00000000-0005-0000-0000-000097040000}"/>
    <cellStyle name="Normal 2 5 4 2 3 2" xfId="4486"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1"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5"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6"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1"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4"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5"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70"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7"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1"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2"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6"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6"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6"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1"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8"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2"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7"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7"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7"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2"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9"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2"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8"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8"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2"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9"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9"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3"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40"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50"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5"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9"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2"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10"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50" xr:uid="{00000000-0005-0000-0000-0000BC040000}"/>
    <cellStyle name="Normal 2 6 2 2 2 2" xfId="3238"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3"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9" xr:uid="{00000000-0005-0000-0000-0000BE040000}"/>
    <cellStyle name="Normal 2 6 2 2 3 2" xfId="4490"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7"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7"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9" xr:uid="{00000000-0005-0000-0000-0000C0040000}"/>
    <cellStyle name="Normal 2 6 2 3 2" xfId="3240"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2"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1" xr:uid="{00000000-0005-0000-0000-0000C2040000}"/>
    <cellStyle name="Normal 2 6 2 4 2" xfId="4491"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6"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2"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6"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2"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1" xr:uid="{00000000-0005-0000-0000-0000C6040000}"/>
    <cellStyle name="Normal 2 6 3 2 2" xfId="3243"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4"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4" xr:uid="{00000000-0005-0000-0000-0000C8040000}"/>
    <cellStyle name="Normal 2 6 3 3 2" xfId="4492"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2"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5"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1"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2"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5"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8"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3"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6" xr:uid="{00000000-0005-0000-0000-0000CE040000}"/>
    <cellStyle name="Normal 2 6 5 2" xfId="4493"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4"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2"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6"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1"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4" xr:uid="{00000000-0005-0000-0000-0000D4040000}"/>
    <cellStyle name="Normal 2 7 2 2 2 2" xfId="3249"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6"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50" xr:uid="{00000000-0005-0000-0000-0000D6040000}"/>
    <cellStyle name="Normal 2 7 2 2 3 2" xfId="4494"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8"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9"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3" xr:uid="{00000000-0005-0000-0000-0000D8040000}"/>
    <cellStyle name="Normal 2 7 2 3 2" xfId="3251"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5"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2" xr:uid="{00000000-0005-0000-0000-0000DA040000}"/>
    <cellStyle name="Normal 2 7 2 4 2" xfId="4495"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7"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7"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1"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4"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5" xr:uid="{00000000-0005-0000-0000-0000DE040000}"/>
    <cellStyle name="Normal 2 7 3 2 2" xfId="3254"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7"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5" xr:uid="{00000000-0005-0000-0000-0000E0040000}"/>
    <cellStyle name="Normal 2 7 3 3 2" xfId="4496"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3"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90"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2"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3"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6"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2"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4"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7" xr:uid="{00000000-0005-0000-0000-0000E6040000}"/>
    <cellStyle name="Normal 2 7 5 2" xfId="4497"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5"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7"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1"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2"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9"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9"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60" xr:uid="{00000000-0005-0000-0000-0000ED040000}"/>
    <cellStyle name="Normal 2 8 2 3 2" xfId="4498"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8"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1"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3"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4"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6" xr:uid="{00000000-0005-0000-0000-0000F1040000}"/>
    <cellStyle name="Normal 2 8 3 2 2" xfId="3262"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20"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3" xr:uid="{00000000-0005-0000-0000-0000F3040000}"/>
    <cellStyle name="Normal 2 8 3 3 2" xfId="4499"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1"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4"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5"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4"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8"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5" xr:uid="{00000000-0005-0000-0000-0000F8040000}"/>
    <cellStyle name="Normal 2 8 5 2" xfId="4500"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6"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1"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5"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3"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7"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1"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8" xr:uid="{00000000-0005-0000-0000-0000FF040000}"/>
    <cellStyle name="Normal 2 9 2 3 2" xfId="4501"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6"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7"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4"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6"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9"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7"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6"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2"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7"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4"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8"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4"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2" xfId="12382" xr:uid="{8C915B8E-2FA3-4DC4-BD95-7A870649C7C0}"/>
    <cellStyle name="Normal 23" xfId="30098" xr:uid="{C20B993B-01C2-4C51-8F98-6A9CBB8E2F4D}"/>
    <cellStyle name="Normal 23 2" xfId="30395" xr:uid="{287CA121-5416-4078-9572-C7B4DE184957}"/>
    <cellStyle name="Normal 23 3" xfId="31721" xr:uid="{23061F0C-4409-4E5F-A960-26EABC21E703}"/>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3" xr:uid="{7E0E1DE2-FFD9-4B6C-A96E-E7DA851E3AAB}"/>
    <cellStyle name="Normal 3 2 2 4 3 3" xfId="30235" xr:uid="{B775CA85-A94A-4FA2-B016-4DD4E6773E9E}"/>
    <cellStyle name="Normal 3 2 2 4 3 3 2" xfId="31378" xr:uid="{FE22CF11-4570-4966-8D0D-C6F52D65F8E8}"/>
    <cellStyle name="Normal 3 2 2 4 3 4" xfId="31575" xr:uid="{D3F1F72C-C507-475E-BFC1-88BFEC9AABA6}"/>
    <cellStyle name="Normal 3 2 2 5" xfId="31262"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8" xr:uid="{51E09282-E913-4ED6-8E0D-C413A5D4A1F2}"/>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9" xr:uid="{00000000-0005-0000-0000-000014050000}"/>
    <cellStyle name="Normal 3 2 3 3 2 3 4 2" xfId="31291" xr:uid="{EB8BC9D9-A033-4C6E-8AEF-B73E94BB5D44}"/>
    <cellStyle name="Normal 3 2 3 3 2 3 5" xfId="2094" xr:uid="{00000000-0005-0000-0000-000008020000}"/>
    <cellStyle name="Normal 3 2 3 3 2 3 5 2" xfId="4649" xr:uid="{F5C0EA0D-9822-4FF4-BD48-55FE3EF7782D}"/>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7"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4" xfId="859" xr:uid="{00000000-0005-0000-0000-000008050000}"/>
    <cellStyle name="Normal 3 2 3 3 2 4 2" xfId="2918"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5" xfId="2093" xr:uid="{00000000-0005-0000-0000-000006020000}"/>
    <cellStyle name="Normal 3 2 3 3 2 5 2" xfId="4666" xr:uid="{1B4AA995-6D1E-409F-BFE5-CBE6CD7AB94F}"/>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6"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5" xr:uid="{89E53FE7-94C9-4D91-BBC4-6F94CBF85A44}"/>
    <cellStyle name="Normal 3 2 3 3 4 2 2 2 3" xfId="3713" xr:uid="{00000000-0005-0000-0000-00007A040000}"/>
    <cellStyle name="Normal 3 2 3 3 4 2 2 2 3 2" xfId="4774" xr:uid="{3EE6A992-6E14-412B-A546-1161B9E0D3A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90"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6" xr:uid="{00000000-0005-0000-0000-00000E020000}"/>
    <cellStyle name="Normal 3 2 3 3 4 2 3 4 2" xfId="4715" xr:uid="{84F79AEF-86F1-430E-9A02-46E9B0EA2D4B}"/>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4" xfId="23281" xr:uid="{607B55E2-785A-4475-A5AF-715CB366B607}"/>
    <cellStyle name="Normal 3 2 3 3 4 3" xfId="868" xr:uid="{00000000-0005-0000-0000-000013050000}"/>
    <cellStyle name="Normal 3 2 3 3 4 4" xfId="2920" xr:uid="{00000000-0005-0000-0000-00001D050000}"/>
    <cellStyle name="Normal 3 2 3 3 4 4 2" xfId="31295" xr:uid="{324C98B1-8E30-4CDB-8616-21FD670B2E3A}"/>
    <cellStyle name="Normal 3 2 3 3 4 5" xfId="2095" xr:uid="{00000000-0005-0000-0000-00000B020000}"/>
    <cellStyle name="Normal 3 2 3 3 4 5 2" xfId="3808" xr:uid="{88D4B6F8-D038-4FA2-9B5E-8BA2B2639DFB}"/>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8"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8" xr:uid="{345DF071-92C4-4D83-A3A4-5CDB82EFF459}"/>
    <cellStyle name="Normal 3 2 3 3 5 3 2 2" xfId="27325" xr:uid="{36392154-9601-4751-B21A-9FC0AC69F7FB}"/>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0" xr:uid="{3F5C8904-0CB7-4A62-A566-1B839756158A}"/>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1" xr:uid="{00000000-0005-0000-0000-000023050000}"/>
    <cellStyle name="Normal 3 2 3 4 3 4 2" xfId="31284" xr:uid="{8B70590F-73CC-44E1-B466-2B324B3DBBCB}"/>
    <cellStyle name="Normal 3 2 3 4 3 5" xfId="2098" xr:uid="{00000000-0005-0000-0000-000012020000}"/>
    <cellStyle name="Normal 3 2 3 4 3 5 2" xfId="4671" xr:uid="{C7488697-347C-4027-9144-3C9AC3B4D98F}"/>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60"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0" xr:uid="{6712E95B-D981-4590-85C2-AC9FC672C3C9}"/>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5" xfId="2097" xr:uid="{00000000-0005-0000-0000-000010020000}"/>
    <cellStyle name="Normal 3 2 3 4 5 2" xfId="3778" xr:uid="{8B0DC8D1-7DE9-4171-A63D-3B65DE7CC539}"/>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9"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5" xfId="2066"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6" xfId="30111" xr:uid="{2DA27080-57C7-488E-9E66-228C66F3BB6F}"/>
    <cellStyle name="Normal 3 2 3 6 2" xfId="30470"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0" xr:uid="{E7124F84-1902-4C52-813A-2AD87B201F7F}"/>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3" xr:uid="{00000000-0005-0000-0000-00002A050000}"/>
    <cellStyle name="Normal 3 2 4 3 4 2" xfId="31286" xr:uid="{C5493F1B-7833-429B-A3F9-F86186048626}"/>
    <cellStyle name="Normal 3 2 4 3 5" xfId="2100" xr:uid="{00000000-0005-0000-0000-000016020000}"/>
    <cellStyle name="Normal 3 2 4 3 5 2" xfId="4686" xr:uid="{06BFEBE3-1397-400F-9E69-D60195609A34}"/>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3"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4" xfId="2922"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5" xfId="2099" xr:uid="{00000000-0005-0000-0000-000014020000}"/>
    <cellStyle name="Normal 3 2 4 5 2" xfId="4645" xr:uid="{3EC2113D-E49B-4038-9F23-778F9B5DB2AD}"/>
    <cellStyle name="Normal 3 2 4 5 3" xfId="30179" xr:uid="{8EA82334-E7EE-4E69-990C-4DEAF38099AA}"/>
    <cellStyle name="Normal 3 2 4 5 3 2" xfId="31323" xr:uid="{E9CBBCA5-54AD-468F-B466-AB0737888486}"/>
    <cellStyle name="Normal 3 2 4 5 4" xfId="31519" xr:uid="{B5FE814E-E042-40D9-B41A-A129B9C70AF7}"/>
    <cellStyle name="Normal 3 2 4 6" xfId="3962"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9"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7"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3"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6"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5"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5"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70"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8"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60"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6"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6"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4"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7"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7"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1"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8"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8"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4"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2"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7"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5"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1"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5"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8"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9"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3"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1"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9"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8"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4"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6"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1"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8"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2"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9"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9"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9"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70"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5" xr:uid="{00000000-0005-0000-0000-00005A050000}"/>
    <cellStyle name="Normal 4 2 2 2 2 2 2 2" xfId="3278"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3"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9" xr:uid="{00000000-0005-0000-0000-00005C050000}"/>
    <cellStyle name="Normal 4 2 2 2 2 2 3 2" xfId="4504"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7"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8"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4" xr:uid="{00000000-0005-0000-0000-00005E050000}"/>
    <cellStyle name="Normal 4 2 2 2 2 3 2" xfId="3280"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2"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1" xr:uid="{00000000-0005-0000-0000-000060050000}"/>
    <cellStyle name="Normal 4 2 2 2 2 4 2" xfId="4505"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6"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8"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2"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3"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6" xr:uid="{00000000-0005-0000-0000-000064050000}"/>
    <cellStyle name="Normal 4 2 2 2 3 2 2" xfId="3283"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4"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4" xr:uid="{00000000-0005-0000-0000-000066050000}"/>
    <cellStyle name="Normal 4 2 2 2 3 3 2" xfId="4506"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2"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1"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50"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80"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5"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3"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80"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6" xr:uid="{00000000-0005-0000-0000-00006C050000}"/>
    <cellStyle name="Normal 4 2 2 2 5 2" xfId="4507"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6"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8"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2"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1"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8"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6"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9" xr:uid="{00000000-0005-0000-0000-000073050000}"/>
    <cellStyle name="Normal 4 2 2 3 2 3 2" xfId="4508"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7"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5"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1"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2"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7" xr:uid="{00000000-0005-0000-0000-000077050000}"/>
    <cellStyle name="Normal 4 2 2 3 3 2 2" xfId="3291"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7"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2" xr:uid="{00000000-0005-0000-0000-000079050000}"/>
    <cellStyle name="Normal 4 2 2 3 3 3 2" xfId="4509"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90"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7"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1"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3"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5"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4" xr:uid="{00000000-0005-0000-0000-00007E050000}"/>
    <cellStyle name="Normal 4 2 2 3 5 2" xfId="4510"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7"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5"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9"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2"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6"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8"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7" xr:uid="{00000000-0005-0000-0000-000085050000}"/>
    <cellStyle name="Normal 4 2 2 4 2 3 2" xfId="4511"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5"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8"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2"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3"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8"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8"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2"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2"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8"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5"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9"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3"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9"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3"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3"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5"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3"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4"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70"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4"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4"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8"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4"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5"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9"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5"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6"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30"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6"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7"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9"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2"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9"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8"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3" xr:uid="{00000000-0005-0000-0000-0000AA050000}"/>
    <cellStyle name="Normal 4 2 3 2 2 2 2" xfId="3301"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9"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2" xr:uid="{00000000-0005-0000-0000-0000AC050000}"/>
    <cellStyle name="Normal 4 2 3 2 2 3 2" xfId="4515"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300"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6"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8"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5"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3"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2"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6"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4" xr:uid="{00000000-0005-0000-0000-0000B2050000}"/>
    <cellStyle name="Normal 4 2 3 2 4 2" xfId="4516"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2"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4"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8"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9"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4" xr:uid="{00000000-0005-0000-0000-0000B6050000}"/>
    <cellStyle name="Normal 4 2 3 3 2 2" xfId="3306"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30"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7" xr:uid="{00000000-0005-0000-0000-0000B8050000}"/>
    <cellStyle name="Normal 4 2 3 3 3 2" xfId="4517"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5"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7"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7"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4"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8"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1"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5"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8"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1"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4"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8"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8"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7" xr:uid="{00000000-0005-0000-0000-0000C4050000}"/>
    <cellStyle name="Normal 4 2 4 2 2 2 2" xfId="3311"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2"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2" xr:uid="{00000000-0005-0000-0000-0000C6050000}"/>
    <cellStyle name="Normal 4 2 4 2 2 3 2" xfId="4519"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10"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2"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6" xr:uid="{00000000-0005-0000-0000-0000C8050000}"/>
    <cellStyle name="Normal 4 2 4 2 3 2" xfId="3313"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1"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4" xr:uid="{00000000-0005-0000-0000-0000CA050000}"/>
    <cellStyle name="Normal 4 2 4 2 4 2" xfId="4520"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9"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50"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4"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7"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8" xr:uid="{00000000-0005-0000-0000-0000CE050000}"/>
    <cellStyle name="Normal 4 2 4 3 2 2" xfId="3316"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3"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7" xr:uid="{00000000-0005-0000-0000-0000D0050000}"/>
    <cellStyle name="Normal 4 2 4 3 3 2" xfId="4521"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5"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3"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9"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6"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8"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5"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7"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9" xr:uid="{00000000-0005-0000-0000-0000D6050000}"/>
    <cellStyle name="Normal 4 2 4 5 2" xfId="4522"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3"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90"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4"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80"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1"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5"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2" xr:uid="{00000000-0005-0000-0000-0000DD050000}"/>
    <cellStyle name="Normal 4 2 5 2 3 2" xfId="4523"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20"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4"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60"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7"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9" xr:uid="{00000000-0005-0000-0000-0000E1050000}"/>
    <cellStyle name="Normal 4 2 5 3 2 2" xfId="3324"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6"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5" xr:uid="{00000000-0005-0000-0000-0000E3050000}"/>
    <cellStyle name="Normal 4 2 5 3 3 2" xfId="4524"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3"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7"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8"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6"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4"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7" xr:uid="{00000000-0005-0000-0000-0000E8050000}"/>
    <cellStyle name="Normal 4 2 5 5 2" xfId="4525"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4"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4"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8"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1"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9"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7"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30" xr:uid="{00000000-0005-0000-0000-0000EF050000}"/>
    <cellStyle name="Normal 4 2 6 2 3 2" xfId="4526"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8"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10"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1"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8"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1"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80"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9"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7"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5"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7"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1"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2"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3"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8"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4" xr:uid="{00000000-0005-0000-0000-0000FC050000}"/>
    <cellStyle name="Normal 4 2 7 2 3 2" xfId="4528"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2"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8"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2"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9"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5"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1"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90"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9"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6"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7"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3"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3"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2"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1"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30"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7"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3"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4"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6"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2"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3"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4"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5"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3"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8"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8"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6"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7" xr:uid="{00000000-0005-0000-0000-00001B060000}"/>
    <cellStyle name="Normal 4 4 2 2 2 2 2" xfId="3340"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40"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1" xr:uid="{00000000-0005-0000-0000-00001D060000}"/>
    <cellStyle name="Normal 4 4 2 2 2 3 2" xfId="4531"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9"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7"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6" xr:uid="{00000000-0005-0000-0000-00001F060000}"/>
    <cellStyle name="Normal 4 4 2 2 3 2" xfId="3342"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9"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3" xr:uid="{00000000-0005-0000-0000-000021060000}"/>
    <cellStyle name="Normal 4 4 2 2 4 2" xfId="4532"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8"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7"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1"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2"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8" xr:uid="{00000000-0005-0000-0000-000025060000}"/>
    <cellStyle name="Normal 4 4 2 3 2 2" xfId="3345"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1"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6" xr:uid="{00000000-0005-0000-0000-000027060000}"/>
    <cellStyle name="Normal 4 4 2 3 3 2" xfId="4533"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4"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600"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6"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1"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7"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5"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4"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8" xr:uid="{00000000-0005-0000-0000-00002D060000}"/>
    <cellStyle name="Normal 4 4 2 5 2" xfId="4534"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7"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7"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1"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7"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50"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3"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1" xr:uid="{00000000-0005-0000-0000-000034060000}"/>
    <cellStyle name="Normal 4 4 3 2 3 2" xfId="4535"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9"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4"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7"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2"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9" xr:uid="{00000000-0005-0000-0000-000038060000}"/>
    <cellStyle name="Normal 4 4 3 3 2 2" xfId="3353"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4"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4" xr:uid="{00000000-0005-0000-0000-00003A060000}"/>
    <cellStyle name="Normal 4 4 3 3 3 2" xfId="4536"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2"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6"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5"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5"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2"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6" xr:uid="{00000000-0005-0000-0000-00003F060000}"/>
    <cellStyle name="Normal 4 4 3 5 2" xfId="4537"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8"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4"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8"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8"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8"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5"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9" xr:uid="{00000000-0005-0000-0000-000046060000}"/>
    <cellStyle name="Normal 4 4 4 2 3 2" xfId="4538"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7"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7"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8"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3"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60"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90"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6"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9"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9"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4"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8"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9"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1"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7"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40"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4"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9"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90"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2"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8"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1"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7"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70"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1"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40"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1"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2"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1"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2"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3"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1"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4"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5"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900"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5" xr:uid="{00000000-0005-0000-0000-00006B060000}"/>
    <cellStyle name="Normal 4 5 2 2 2 2" xfId="3363"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6"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4" xr:uid="{00000000-0005-0000-0000-00006D060000}"/>
    <cellStyle name="Normal 4 5 2 2 3 2" xfId="4542"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2"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5"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4"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5"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5"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4"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200"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6" xr:uid="{00000000-0005-0000-0000-000073060000}"/>
    <cellStyle name="Normal 4 5 2 4 2" xfId="4543"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3"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3"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7"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5"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6" xr:uid="{00000000-0005-0000-0000-000077060000}"/>
    <cellStyle name="Normal 4 5 3 2 2" xfId="3368"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7"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9" xr:uid="{00000000-0005-0000-0000-000079060000}"/>
    <cellStyle name="Normal 4 5 3 3 2" xfId="4544"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7"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6"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3"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6"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70"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3"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9"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5"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2"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3"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7"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4"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9" xr:uid="{00000000-0005-0000-0000-000085060000}"/>
    <cellStyle name="Normal 4 6 2 2 2 2" xfId="3373"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9"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4" xr:uid="{00000000-0005-0000-0000-000087060000}"/>
    <cellStyle name="Normal 4 6 2 2 3 2" xfId="4546"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2"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1"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8" xr:uid="{00000000-0005-0000-0000-000089060000}"/>
    <cellStyle name="Normal 4 6 2 3 2" xfId="3375"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8"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6" xr:uid="{00000000-0005-0000-0000-00008B060000}"/>
    <cellStyle name="Normal 4 6 2 4 2" xfId="4547"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1"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9"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3"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6"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800" xr:uid="{00000000-0005-0000-0000-00008F060000}"/>
    <cellStyle name="Normal 4 6 3 2 2" xfId="3378"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50"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9" xr:uid="{00000000-0005-0000-0000-000091060000}"/>
    <cellStyle name="Normal 4 6 3 3 2" xfId="4548"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7"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2"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5"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6"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80"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7"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1"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1" xr:uid="{00000000-0005-0000-0000-000097060000}"/>
    <cellStyle name="Normal 4 6 5 2" xfId="4549"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4"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9"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3"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6"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3"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2"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4" xr:uid="{00000000-0005-0000-0000-00009E060000}"/>
    <cellStyle name="Normal 4 7 2 3 2" xfId="4550"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2"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3"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6"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1"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1" xr:uid="{00000000-0005-0000-0000-0000A2060000}"/>
    <cellStyle name="Normal 4 7 3 2 2" xfId="3386"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3"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7" xr:uid="{00000000-0005-0000-0000-0000A4060000}"/>
    <cellStyle name="Normal 4 7 3 3 2" xfId="4551"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5"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6"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2"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8"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1"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9" xr:uid="{00000000-0005-0000-0000-0000A9060000}"/>
    <cellStyle name="Normal 4 7 5 2" xfId="4552"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5"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3"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7"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7"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1"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4"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2" xr:uid="{00000000-0005-0000-0000-0000B0060000}"/>
    <cellStyle name="Normal 4 8 2 3 2" xfId="4553"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90"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9"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7"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2"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3"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2"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3"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4"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6"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6"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200"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8"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5"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5"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6" xr:uid="{00000000-0005-0000-0000-0000BD060000}"/>
    <cellStyle name="Normal 4 9 2 3 2" xfId="4555"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4"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7"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8"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5"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7"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3"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4"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6"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7"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6"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2"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9"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1" xr:uid="{51905AF2-C163-47F0-8B1F-2980361FD24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9" xr:uid="{00000000-0005-0000-0000-0000D2060000}"/>
    <cellStyle name="Normal 5 2 2 3 3 2 3 4 2" xfId="31296" xr:uid="{78CA0B19-A34B-4E31-AA24-2A14D9E7C4D2}"/>
    <cellStyle name="Normal 5 2 2 3 3 2 3 5" xfId="2102" xr:uid="{00000000-0005-0000-0000-000062020000}"/>
    <cellStyle name="Normal 5 2 2 3 3 2 3 5 2" xfId="4646" xr:uid="{DCF2241D-14ED-485A-9D65-B2AB943923E7}"/>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1"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4" xfId="1059" xr:uid="{00000000-0005-0000-0000-0000D6050000}"/>
    <cellStyle name="Normal 5 2 2 3 3 2 4 2" xfId="2948"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5" xfId="2101" xr:uid="{00000000-0005-0000-0000-000060020000}"/>
    <cellStyle name="Normal 5 2 2 3 3 2 5 2" xfId="4665" xr:uid="{456E6ACB-B92B-4E09-90D7-9887AC9A6356}"/>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4000"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0" xr:uid="{2B878A51-CD5F-4DE5-B930-3F48D284360B}"/>
    <cellStyle name="Normal 5 2 2 3 3 4 2 2 2 3" xfId="3719" xr:uid="{00000000-0005-0000-0000-000047050000}"/>
    <cellStyle name="Normal 5 2 2 3 3 4 2 2 2 3 2" xfId="4815" xr:uid="{A9DAC7E2-553D-4565-B80F-940B97A51BE8}"/>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6"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4" xr:uid="{00000000-0005-0000-0000-000068020000}"/>
    <cellStyle name="Normal 5 2 2 3 3 4 2 3 4 2" xfId="4708" xr:uid="{B07E0505-B8A6-484D-AAA8-0C41974ED4F4}"/>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4" xfId="24194" xr:uid="{8D3CA287-FEA1-4E49-ADF5-2EF14E33D055}"/>
    <cellStyle name="Normal 5 2 2 3 3 4 3" xfId="1068" xr:uid="{00000000-0005-0000-0000-0000E1050000}"/>
    <cellStyle name="Normal 5 2 2 3 3 4 4" xfId="2950" xr:uid="{00000000-0005-0000-0000-0000DB060000}"/>
    <cellStyle name="Normal 5 2 2 3 3 4 4 2" xfId="31290" xr:uid="{DEB5B321-0F2A-4419-A5CA-930B6F07E2F7}"/>
    <cellStyle name="Normal 5 2 2 3 3 4 5" xfId="2103" xr:uid="{00000000-0005-0000-0000-000065020000}"/>
    <cellStyle name="Normal 5 2 2 3 3 4 5 2" xfId="3791" xr:uid="{BC5A38D1-BFF3-476A-8A69-EA1EE0617EC6}"/>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2"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4" xr:uid="{DF0BC7BF-5428-4780-84E3-7F8E288418C8}"/>
    <cellStyle name="Normal 5 2 2 3 3 5 3 2 2" xfId="27326" xr:uid="{F12C00FE-6AFB-4D00-84B2-71822DC2DF6A}"/>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8" xr:uid="{2AAB0A08-DE9A-4C96-9B2A-1DB1A63BD9DB}"/>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1" xr:uid="{00000000-0005-0000-0000-0000E1060000}"/>
    <cellStyle name="Normal 5 2 2 3 4 3 4 2" xfId="31274" xr:uid="{48413553-C1B7-4B8D-A3C6-C8BF89975138}"/>
    <cellStyle name="Normal 5 2 2 3 4 3 5" xfId="2106" xr:uid="{00000000-0005-0000-0000-00006C020000}"/>
    <cellStyle name="Normal 5 2 2 3 4 3 5 2" xfId="4053" xr:uid="{49B8B7A8-4856-40A4-A58F-9BFE37881BD3}"/>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4"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6" xr:uid="{FB999CD8-02A8-4F7C-89CE-DB6631DE48C4}"/>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5" xfId="2105" xr:uid="{00000000-0005-0000-0000-00006A020000}"/>
    <cellStyle name="Normal 5 2 2 3 4 5 2" xfId="4659" xr:uid="{67E9FDA9-5A2B-445D-B40D-93E8A98A8238}"/>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3"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5" xfId="2067"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6" xfId="30103" xr:uid="{93BD7124-346B-4FA7-9E75-822A18739E86}"/>
    <cellStyle name="Normal 5 2 2 3 6 2" xfId="30471"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6" xr:uid="{E49EB17C-CF0A-4F32-A8B8-D0C3423F7ADE}"/>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2" xr:uid="{00000000-0005-0000-0000-0000E8060000}"/>
    <cellStyle name="Normal 5 2 2 4 3 4 2" xfId="31277" xr:uid="{5827531A-151D-490E-B9CC-5F64E61F31DF}"/>
    <cellStyle name="Normal 5 2 2 4 3 5" xfId="2108" xr:uid="{00000000-0005-0000-0000-000070020000}"/>
    <cellStyle name="Normal 5 2 2 4 3 5 2" xfId="4630" xr:uid="{CB491582-F2CB-4E36-BE6E-EFC681D7156D}"/>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6"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1" xr:uid="{85B5A93A-A824-41A3-9870-5FB5020B28AB}"/>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5" xfId="2107" xr:uid="{00000000-0005-0000-0000-00006E020000}"/>
    <cellStyle name="Normal 5 2 2 4 5 2" xfId="4679" xr:uid="{1C1F360D-C6E5-496D-8E0B-7C61EF688A4B}"/>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5"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3" xr:uid="{FD3276C6-408C-4237-B809-AE73C12F6AE6}"/>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4" xr:uid="{00000000-0005-0000-0000-0000F4060000}"/>
    <cellStyle name="Normal 5 2 4 3 2 3 4 2" xfId="31278" xr:uid="{51508AF3-39AA-43A7-A514-BBE022261B7A}"/>
    <cellStyle name="Normal 5 2 4 3 2 3 5" xfId="2110" xr:uid="{00000000-0005-0000-0000-000079020000}"/>
    <cellStyle name="Normal 5 2 4 3 2 3 5 2" xfId="4629" xr:uid="{D9BC3CB2-5DA1-450C-BCAA-C84E226AB1E6}"/>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8"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4" xfId="1102" xr:uid="{00000000-0005-0000-0000-000007060000}"/>
    <cellStyle name="Normal 5 2 4 3 2 4 2" xfId="2953"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5" xfId="2109" xr:uid="{00000000-0005-0000-0000-000077020000}"/>
    <cellStyle name="Normal 5 2 4 3 2 5 2" xfId="4634" xr:uid="{CE0C5B6A-2719-4A04-925F-57872C2DEC2B}"/>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7"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1" xr:uid="{00FBE9D4-901D-40C4-AE9A-A01535727F0E}"/>
    <cellStyle name="Normal 5 2 4 3 4 2 2 2 3" xfId="3726" xr:uid="{00000000-0005-0000-0000-000077050000}"/>
    <cellStyle name="Normal 5 2 4 3 4 2 2 2 3 2" xfId="4699" xr:uid="{D86AE0E5-80AB-45CC-BB51-27009840DF19}"/>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2"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2" xr:uid="{00000000-0005-0000-0000-00007F020000}"/>
    <cellStyle name="Normal 5 2 4 3 4 2 3 4 2" xfId="4771" xr:uid="{C01071CA-2E5F-4969-B1C0-9DBB04C21783}"/>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4" xfId="23057" xr:uid="{C7716834-6B7F-4C7C-AB0F-D110ACFBAC7A}"/>
    <cellStyle name="Normal 5 2 4 3 4 3" xfId="1111" xr:uid="{00000000-0005-0000-0000-000012060000}"/>
    <cellStyle name="Normal 5 2 4 3 4 4" xfId="2955" xr:uid="{00000000-0005-0000-0000-0000FD060000}"/>
    <cellStyle name="Normal 5 2 4 3 4 4 2" xfId="31283" xr:uid="{853362D5-299F-4808-978A-B0AF91C9FCCD}"/>
    <cellStyle name="Normal 5 2 4 3 4 5" xfId="2111" xr:uid="{00000000-0005-0000-0000-00007C020000}"/>
    <cellStyle name="Normal 5 2 4 3 4 5 2" xfId="4640" xr:uid="{9499810A-4B41-448D-89FA-46D00AE729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9"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69" xr:uid="{CC143ED1-937D-4F73-A068-C4CF9C5A1DF7}"/>
    <cellStyle name="Normal 5 2 4 3 5 3 2 2" xfId="27327" xr:uid="{17D2031A-E82D-4478-9366-F21AB81BBD6E}"/>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19" xr:uid="{F35494D6-FE07-48A7-A0C8-E98B5ABBC110}"/>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6" xr:uid="{00000000-0005-0000-0000-000003070000}"/>
    <cellStyle name="Normal 5 2 4 4 3 4 2" xfId="31273" xr:uid="{FA2917AE-C3BA-4BE1-A1E6-01DBDC065E54}"/>
    <cellStyle name="Normal 5 2 4 4 3 5" xfId="2114" xr:uid="{00000000-0005-0000-0000-000083020000}"/>
    <cellStyle name="Normal 5 2 4 4 3 5 2" xfId="3783" xr:uid="{D037D556-2DF5-490C-8D04-4D0D0B902C7F}"/>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1"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4" xr:uid="{2B3CDEAC-4952-4F4E-97D6-E795D826D395}"/>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5" xfId="1123" xr:uid="{00000000-0005-0000-0000-00001F060000}"/>
    <cellStyle name="Normal 5 2 4 4 5 2" xfId="4685"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60" xr:uid="{B6A07F6F-9F13-4228-A8E1-D1C6B6C8E7AD}"/>
    <cellStyle name="Normal 5 2 4 4 5 4" xfId="24641" xr:uid="{11EB602C-CBF5-439D-843C-5A00AA8F3884}"/>
    <cellStyle name="Normal 5 2 4 4 6" xfId="2113" xr:uid="{00000000-0005-0000-0000-000081020000}"/>
    <cellStyle name="Normal 5 2 4 4 6 2" xfId="4696" xr:uid="{FE5B8EF5-9CD7-4287-865B-5A904A0E530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10"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3" xr:uid="{D64666DE-161D-45A7-8501-FCDF6FF74294}"/>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6" xfId="2068" xr:uid="{00000000-0005-0000-0000-000074020000}"/>
    <cellStyle name="Normal 5 2 4 6 2" xfId="4760" xr:uid="{35A1BC4F-2451-4737-BD49-D3AC91FFB2BF}"/>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1" xr:uid="{7604220B-D70E-4A63-A63C-24114FAE80C9}"/>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8" xr:uid="{00000000-0005-0000-0000-00000B070000}"/>
    <cellStyle name="Normal 5 2 6 3 4 2" xfId="31280" xr:uid="{0E491AE0-2453-47A6-807A-49B64C0F5E81}"/>
    <cellStyle name="Normal 5 2 6 3 5" xfId="2116" xr:uid="{00000000-0005-0000-0000-000088020000}"/>
    <cellStyle name="Normal 5 2 6 3 5 2" xfId="4643" xr:uid="{55F936E5-2268-4048-890B-2E7F45921A47}"/>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3"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4" xfId="2957"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5" xfId="2115" xr:uid="{00000000-0005-0000-0000-000086020000}"/>
    <cellStyle name="Normal 5 2 6 5 2" xfId="3961" xr:uid="{FFE7DF02-3E33-41D1-A9B4-B30866C5927C}"/>
    <cellStyle name="Normal 5 2 6 5 3" xfId="30195" xr:uid="{E9C91989-B50D-4FEA-A02E-215D82A86398}"/>
    <cellStyle name="Normal 5 2 6 5 3 2" xfId="31339" xr:uid="{A1057280-B42D-4151-91E2-1101E0CD1D18}"/>
    <cellStyle name="Normal 5 2 6 5 4" xfId="31535" xr:uid="{E4FEB8EC-79F4-4159-9C42-EA456D479CB2}"/>
    <cellStyle name="Normal 5 2 6 6" xfId="4012"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2" xr:uid="{00000000-0005-0000-0000-000095050000}"/>
    <cellStyle name="Normal 5 2 7 4 2" xfId="4772" xr:uid="{5E06A59F-611A-44B3-A971-E98276EE6A1C}"/>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8" xfId="31263" xr:uid="{3941616B-0E99-4AFF-91D2-813ADB9BBB4A}"/>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0" xr:uid="{3B592359-610D-414E-8647-51F1C23BDEBE}"/>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9" xr:uid="{00000000-0005-0000-0000-000015070000}"/>
    <cellStyle name="Normal 5 3 3 2 3 4 2" xfId="31279" xr:uid="{10A152D0-5DF9-4181-A6B6-C858B6F9085A}"/>
    <cellStyle name="Normal 5 3 3 2 3 5" xfId="2118" xr:uid="{00000000-0005-0000-0000-00008F020000}"/>
    <cellStyle name="Normal 5 3 3 2 3 5 2" xfId="4667" xr:uid="{9506A050-893F-44B9-8047-501E583497C1}"/>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5"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4" xr:uid="{D70A007E-549D-49FA-BB0C-2AAD55339FA5}"/>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7" xr:uid="{00000000-0005-0000-0000-00008D020000}"/>
    <cellStyle name="Normal 5 3 3 2 5 2" xfId="4642" xr:uid="{6378A6EC-FE82-4A4D-B72E-F6F245354E18}"/>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4"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8" xr:uid="{8F567422-14B6-49FC-9961-886E57C38FD3}"/>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2" xr:uid="{E69CF877-FED2-44A6-9C89-2AAF3ED69E2C}"/>
    <cellStyle name="Normal 5 3 3 4 2 2 2 3" xfId="3736" xr:uid="{00000000-0005-0000-0000-0000A9050000}"/>
    <cellStyle name="Normal 5 3 3 4 2 2 2 3 2" xfId="4717" xr:uid="{445C2ED0-AA7A-4C15-99E2-A6CE07F7E75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7"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20" xr:uid="{00000000-0005-0000-0000-000095020000}"/>
    <cellStyle name="Normal 5 3 3 4 2 3 4 2" xfId="4716" xr:uid="{9B130290-3EDE-4BC8-974D-86A484E653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4" xfId="24107" xr:uid="{948204CC-FE7E-44DB-B145-20BC57C9DDCF}"/>
    <cellStyle name="Normal 5 3 3 4 3" xfId="1159" xr:uid="{00000000-0005-0000-0000-000047060000}"/>
    <cellStyle name="Normal 5 3 3 4 4" xfId="2960" xr:uid="{00000000-0005-0000-0000-00001E070000}"/>
    <cellStyle name="Normal 5 3 3 4 4 2" xfId="31292" xr:uid="{F161427D-9EB4-4451-9A6A-06D7E603F9F7}"/>
    <cellStyle name="Normal 5 3 3 4 5" xfId="2119" xr:uid="{00000000-0005-0000-0000-000092020000}"/>
    <cellStyle name="Normal 5 3 3 4 5 2" xfId="4670" xr:uid="{C1D65F0E-85F0-4012-A373-B75FD3E1BAA3}"/>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6"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7" xr:uid="{13429663-B3E8-4F7D-8BB0-5D8781B62C1D}"/>
    <cellStyle name="Normal 5 3 3 5 3 2 2" xfId="27328" xr:uid="{D1D742DB-1D3F-4ADA-891E-043A0C8CE4C5}"/>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2" xr:uid="{F69489D8-2553-48CA-8E76-55D2E5877230}"/>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8" xr:uid="{27CD84D7-B911-4190-A3D0-FB0C125E770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1" xr:uid="{00000000-0005-0000-0000-000024070000}"/>
    <cellStyle name="Normal 5 3 4 3 4 2" xfId="31287" xr:uid="{DCD0F34B-C807-48EF-AD43-4F507781571A}"/>
    <cellStyle name="Normal 5 3 4 3 5" xfId="2122" xr:uid="{00000000-0005-0000-0000-000099020000}"/>
    <cellStyle name="Normal 5 3 4 3 5 2" xfId="3818" xr:uid="{9369DBB9-DD67-4338-8EB8-DA10B04D3AFA}"/>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8"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3" xr:uid="{0CFAAAB0-0B1B-448C-AA6F-6335CBAD8CA9}"/>
    <cellStyle name="Normal 5 3 4 4 3 3" xfId="30264" xr:uid="{A5471799-C0C9-4589-A46E-238EA1C8E213}"/>
    <cellStyle name="Normal 5 3 4 4 3 3 2" xfId="31407" xr:uid="{AF8662C3-806E-4CF6-8668-C63E00A0A729}"/>
    <cellStyle name="Normal 5 3 4 4 3 4" xfId="31604" xr:uid="{9B29F8B9-D0B4-45B0-BBC8-179A09C7733D}"/>
    <cellStyle name="Normal 5 3 4 5" xfId="2121" xr:uid="{00000000-0005-0000-0000-000097020000}"/>
    <cellStyle name="Normal 5 3 4 5 2" xfId="4652" xr:uid="{AE4239F0-8210-40A2-B60A-C02B564418C5}"/>
    <cellStyle name="Normal 5 3 4 5 3" xfId="30201" xr:uid="{C013D1DD-471B-403F-9025-A8E80966F87F}"/>
    <cellStyle name="Normal 5 3 4 5 3 2" xfId="31345" xr:uid="{1C4CE880-E9D0-4A50-950B-816A84BF1515}"/>
    <cellStyle name="Normal 5 3 4 5 4" xfId="31541" xr:uid="{3131D79D-CA78-43D8-8AFB-AF83F6987B75}"/>
    <cellStyle name="Normal 5 3 4 6" xfId="4017"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5" xfId="2069"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6" xfId="30113" xr:uid="{FF7EC34F-1D03-426F-944C-8DDEC9BD14BD}"/>
    <cellStyle name="Normal 5 3 6 2" xfId="30473"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4" xr:uid="{BBB8E0E2-487A-48FB-95C7-D6B07942FE1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8" xr:uid="{D86CB2CB-E6BC-4EBE-8C63-9FA0944B44AD}"/>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3" xfId="1180" xr:uid="{00000000-0005-0000-0000-000060060000}"/>
    <cellStyle name="Normal 5 5 10 4" xfId="2962" xr:uid="{00000000-0005-0000-0000-00002C070000}"/>
    <cellStyle name="Normal 5 5 10 4 2" xfId="31297" xr:uid="{5A6D113D-41BD-4B2B-84F1-322D480A3CB5}"/>
    <cellStyle name="Normal 5 5 10 5" xfId="2124" xr:uid="{00000000-0005-0000-0000-00009E020000}"/>
    <cellStyle name="Normal 5 5 10 5 2" xfId="3790" xr:uid="{3E02F4FD-1C4C-4539-A2B7-19465E26278C}"/>
    <cellStyle name="Normal 5 5 10 5 3" xfId="30204" xr:uid="{CD6EF2D4-0244-497A-A1A2-5CB7CEACAD08}"/>
    <cellStyle name="Normal 5 5 10 5 3 2" xfId="31348" xr:uid="{F4393F33-33B7-414E-8C16-1CC9B8AEEB67}"/>
    <cellStyle name="Normal 5 5 10 5 4" xfId="31544" xr:uid="{C11D04CC-F052-44CD-9EC7-277082F56C47}"/>
    <cellStyle name="Normal 5 5 10 6" xfId="4020"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7" xfId="30143" xr:uid="{9EC4A54E-D459-477E-95C3-D8EED714DA54}"/>
    <cellStyle name="Normal 5 5 10 7 2" xfId="30509" xr:uid="{642D08F6-4146-4DCF-BE9E-E70107F064A1}"/>
    <cellStyle name="Normal 5 5 11" xfId="1181" xr:uid="{00000000-0005-0000-0000-000061060000}"/>
    <cellStyle name="Normal 5 5 11 10" xfId="12612" xr:uid="{3695D5BB-0027-43FC-862D-FE558296E53C}"/>
    <cellStyle name="Normal 5 5 11 2" xfId="2422" xr:uid="{00000000-0005-0000-0000-00002E070000}"/>
    <cellStyle name="Normal 5 5 11 2 2" xfId="2963"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3" xfId="2804"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9"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1"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3" xfId="27499" xr:uid="{C60B8A07-C87E-417E-81F5-A75D4AE0518D}"/>
    <cellStyle name="Normal 5 5 12 2 4" xfId="27363" xr:uid="{FCABEA70-D790-4657-BF9A-CD1687570BD1}"/>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3"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4" xfId="24795" xr:uid="{EC1A1E87-7558-46ED-8398-DDED782A19A9}"/>
    <cellStyle name="Normal 5 5 12 4" xfId="1186" xr:uid="{00000000-0005-0000-0000-000066060000}"/>
    <cellStyle name="Normal 5 5 12 4 2" xfId="2012" xr:uid="{00000000-0005-0000-0000-000067060000}"/>
    <cellStyle name="Normal 5 5 12 4 2 2" xfId="28244" xr:uid="{C0C981C0-058E-4026-91E4-71DD03B00545}"/>
    <cellStyle name="Normal 5 5 12 4 2 3" xfId="27487" xr:uid="{1A5E8FF4-C6F3-4045-99D5-5EFB1C02A4ED}"/>
    <cellStyle name="Normal 5 5 12 4 3" xfId="3743" xr:uid="{00000000-0005-0000-0000-0000CD050000}"/>
    <cellStyle name="Normal 5 5 12 4 3 2" xfId="4731" xr:uid="{D383C0AB-15AA-4183-8653-F3BF4C9DCA49}"/>
    <cellStyle name="Normal 5 5 12 4 3 3" xfId="30267" xr:uid="{0A57DE32-6FA3-493D-BCD5-EF945C4BCD4C}"/>
    <cellStyle name="Normal 5 5 12 4 3 3 2" xfId="31410" xr:uid="{8D615E02-7AB1-47B9-B5C0-EFCC16FE5595}"/>
    <cellStyle name="Normal 5 5 12 4 3 4" xfId="31607" xr:uid="{333049E4-D2E4-478B-A9A7-397D8F1AD60F}"/>
    <cellStyle name="Normal 5 5 12 4 4" xfId="23738" xr:uid="{584E66C2-83BD-4415-897A-413EAACEC637}"/>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3" xfId="26555" xr:uid="{46B5948C-5A50-4947-9B43-BD3926155E12}"/>
    <cellStyle name="Normal 5 5 12 6" xfId="2013"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4" xr:uid="{00000000-0005-0000-0000-0000A1020000}"/>
    <cellStyle name="Normal 5 5 12 7 2" xfId="4819" xr:uid="{933CD350-3DDB-4FFC-B65F-DBC9B5AC6FAA}"/>
    <cellStyle name="Normal 5 5 12 7 3" xfId="30214" xr:uid="{827A0F38-C1A0-4EEE-9A2A-D5F26A0F3BC4}"/>
    <cellStyle name="Normal 5 5 12 7 3 2" xfId="31358" xr:uid="{12077E98-D42B-4C46-B42E-477CDA1BC168}"/>
    <cellStyle name="Normal 5 5 12 7 4" xfId="31554" xr:uid="{ED0A659F-49C6-47AD-A8E9-D609C6FE0B98}"/>
    <cellStyle name="Normal 5 5 12 8" xfId="4040"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7"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3" xfId="27064" xr:uid="{D13F99A1-37DD-4A26-B175-7EDE3659B42B}"/>
    <cellStyle name="Normal 5 5 13 4 4" xfId="17480" xr:uid="{5AED7AF1-2763-4797-82AA-CF475C5E3EE4}"/>
    <cellStyle name="Normal 5 5 13 5" xfId="9933" xr:uid="{18FE5CF4-E9A5-4356-8158-B3F8919FD961}"/>
    <cellStyle name="Normal 5 5 13 5 2" xfId="29432" xr:uid="{5879B14D-2429-4E4A-9882-196F79DE5875}"/>
    <cellStyle name="Normal 5 5 13 5 3" xfId="20313" xr:uid="{0267A0D3-C892-4DAA-A391-47195DB4C23E}"/>
    <cellStyle name="Normal 5 5 13 6" xfId="24213" xr:uid="{6BA6356E-FEFE-4288-B90B-406AF9C7B10D}"/>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6" xr:uid="{38D387F4-79B0-4AC8-8B84-16D0B67DE4C8}"/>
    <cellStyle name="Normal 5 5 14 3 2 2" xfId="28466" xr:uid="{8C94C9FE-AE2A-4793-A8B8-55E759787D53}"/>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40"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70"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3" xr:uid="{00000000-0005-0000-0000-00009D020000}"/>
    <cellStyle name="Normal 5 5 17 2" xfId="4710" xr:uid="{1F0EAC01-3B78-43E3-B983-74B1E0899491}"/>
    <cellStyle name="Normal 5 5 17 2 2" xfId="28528" xr:uid="{9F244A23-EF37-4CA3-9C32-8399EE7045C9}"/>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9"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6" xr:uid="{00000000-0005-0000-0000-000039070000}"/>
    <cellStyle name="Normal 5 5 2 2 2 2 2" xfId="3399"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6"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400" xr:uid="{00000000-0005-0000-0000-00003B070000}"/>
    <cellStyle name="Normal 5 5 2 2 2 3 2" xfId="4558"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8"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50"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80"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2"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1"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5"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5"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2" xr:uid="{00000000-0005-0000-0000-000041070000}"/>
    <cellStyle name="Normal 5 5 2 2 4 2" xfId="4559"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4"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9"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3"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2"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7"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2"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3" xr:uid="{00000000-0005-0000-0000-00004B070000}"/>
    <cellStyle name="Normal 5 5 2 4 2 2" xfId="2965"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9"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1"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4"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1"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9"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5"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3"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6"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8"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7" xr:uid="{00000000-0005-0000-0000-000055070000}"/>
    <cellStyle name="Normal 5 5 3 2 3 2" xfId="4562"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5"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6"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2"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6"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4" xr:uid="{00000000-0005-0000-0000-00007C060000}"/>
    <cellStyle name="Normal 5 5 3 3 2 2 3 2" xfId="27559" xr:uid="{D7A76E9D-6CD1-4529-BB3E-38008977B488}"/>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9" xr:uid="{00000000-0005-0000-0000-00005B070000}"/>
    <cellStyle name="Normal 5 5 3 3 2 3 2" xfId="30086" xr:uid="{8D83AA04-EFB8-4DBE-9F2D-CA04908BDD15}"/>
    <cellStyle name="Normal 5 5 3 3 2 4" xfId="2811"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5" xr:uid="{00000000-0005-0000-0000-0000E2050000}"/>
    <cellStyle name="Normal 5 5 3 3 2 5 2" xfId="3789" xr:uid="{52779A0D-A5E8-4205-873C-EAFFBE836AE9}"/>
    <cellStyle name="Normal 5 5 3 3 2 5 2 2" xfId="29831" xr:uid="{269F8BD8-3951-442C-8C12-5034B99EF9C4}"/>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1"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9"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3"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8"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8"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5" xr:uid="{00000000-0005-0000-0000-0000AB020000}"/>
    <cellStyle name="Normal 5 5 3 3 6 2" xfId="4650" xr:uid="{39152408-330A-44B7-900D-FA6E2B529A91}"/>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7"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2"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10"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6"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4"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6"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6"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30"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5"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4"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9"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5" xr:uid="{00000000-0005-0000-0000-000069070000}"/>
    <cellStyle name="Normal 5 5 4 2 3 2" xfId="4565"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3"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9"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3"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7"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6"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2"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7"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6"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7"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6"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10"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8"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3"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8"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7"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6"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4"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9"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4"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9"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8"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9"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5"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30"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8"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6"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1"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9"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7"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2"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8" xr:uid="{36DF93BC-14C0-4C8D-9939-43490568E73B}"/>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6" xfId="31264"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3" xr:uid="{52032595-B136-4D2C-B500-82ADF7DF1B2A}"/>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1" xr:uid="{00000000-0005-0000-0000-000096070000}"/>
    <cellStyle name="Normal 6 3 3 3 2 3 4 2" xfId="31281" xr:uid="{8609F323-400D-4035-9BBF-4A50ABE08EC3}"/>
    <cellStyle name="Normal 6 3 3 3 2 3 5" xfId="2127" xr:uid="{00000000-0005-0000-0000-0000BE020000}"/>
    <cellStyle name="Normal 6 3 3 3 2 3 5 2" xfId="4680" xr:uid="{D6398DC9-E5C9-496E-A2A7-CD5014D2DFA6}"/>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4"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4" xfId="1255" xr:uid="{00000000-0005-0000-0000-0000AE060000}"/>
    <cellStyle name="Normal 6 3 3 3 2 4 2" xfId="2970"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5" xfId="2126" xr:uid="{00000000-0005-0000-0000-0000BC020000}"/>
    <cellStyle name="Normal 6 3 3 3 2 5 2" xfId="4637" xr:uid="{6DCD8049-BC85-477D-8DF4-71B624F9476D}"/>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3"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4" xr:uid="{AC20A973-25C7-4EEA-B8FC-5F924C46B0FC}"/>
    <cellStyle name="Normal 6 3 3 3 4 2 2 2 3" xfId="3748" xr:uid="{00000000-0005-0000-0000-000016060000}"/>
    <cellStyle name="Normal 6 3 3 3 4 2 2 2 3 2" xfId="4776" xr:uid="{AAE7B9DD-D69F-4E10-BB8B-20D4AC9962F5}"/>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6"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9" xr:uid="{00000000-0005-0000-0000-0000C4020000}"/>
    <cellStyle name="Normal 6 3 3 3 4 2 3 4 2" xfId="4781" xr:uid="{59B8D440-8137-4B7F-A656-CF0510303CA0}"/>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4" xfId="25639" xr:uid="{EABC3D6A-712F-4FB3-BEB7-DF746EAFE1AE}"/>
    <cellStyle name="Normal 6 3 3 3 4 3" xfId="1264" xr:uid="{00000000-0005-0000-0000-0000B9060000}"/>
    <cellStyle name="Normal 6 3 3 3 4 4" xfId="2972" xr:uid="{00000000-0005-0000-0000-00009F070000}"/>
    <cellStyle name="Normal 6 3 3 3 4 4 2" xfId="31293" xr:uid="{186211C7-282C-42A3-AABA-91AA76594D8B}"/>
    <cellStyle name="Normal 6 3 3 3 4 5" xfId="2128" xr:uid="{00000000-0005-0000-0000-0000C1020000}"/>
    <cellStyle name="Normal 6 3 3 3 4 5 2" xfId="4672" xr:uid="{3CF7EC19-F0E2-4711-B08D-946163A456F8}"/>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5"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7" xr:uid="{86D2124D-0952-4EE0-8EFD-833837240DB9}"/>
    <cellStyle name="Normal 6 3 3 3 5 3 2 2" xfId="27329" xr:uid="{4A976EB1-446E-435E-9AE3-41D706587218}"/>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2" xr:uid="{DBCCADD4-FC4E-4BFC-A7C2-891AFFCEA356}"/>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3" xr:uid="{00000000-0005-0000-0000-0000A5070000}"/>
    <cellStyle name="Normal 6 3 3 4 3 4 2" xfId="31300" xr:uid="{9A618AA1-F692-4092-9D65-77B750975D70}"/>
    <cellStyle name="Normal 6 3 3 4 3 5" xfId="2131" xr:uid="{00000000-0005-0000-0000-0000C8020000}"/>
    <cellStyle name="Normal 6 3 3 4 3 5 2" xfId="3855" xr:uid="{14ADEC9D-23D5-4755-9DD0-8765D24571A4}"/>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7"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3" xr:uid="{8C9E0BAB-6342-4926-AFDE-1D1CEAEB8D50}"/>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5" xfId="2130" xr:uid="{00000000-0005-0000-0000-0000C6020000}"/>
    <cellStyle name="Normal 6 3 3 4 5 2" xfId="3776" xr:uid="{E7CE2CBA-ABE9-40BC-B051-DB9C5FB798E6}"/>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6"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5" xfId="2070"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6" xfId="30101" xr:uid="{39D311B1-3F99-4637-B6B6-3945F5B433CC}"/>
    <cellStyle name="Normal 6 3 3 6 2" xfId="30474"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2" xr:uid="{FB4D8310-7AEF-4531-9242-402D4EE4CBCA}"/>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5" xr:uid="{00000000-0005-0000-0000-0000AC070000}"/>
    <cellStyle name="Normal 6 3 4 3 4 2" xfId="31288" xr:uid="{BE8648E5-FB61-43AA-BB56-FE67109396AA}"/>
    <cellStyle name="Normal 6 3 4 3 5" xfId="2133" xr:uid="{00000000-0005-0000-0000-0000CC020000}"/>
    <cellStyle name="Normal 6 3 4 3 5 2" xfId="4641" xr:uid="{B14B5BE6-0AD9-4024-B6A3-83DB74FA6323}"/>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9"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4" xfId="2974"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5" xfId="2132" xr:uid="{00000000-0005-0000-0000-0000CA020000}"/>
    <cellStyle name="Normal 6 3 4 5 2" xfId="4626" xr:uid="{385DF0D6-58F0-450D-88C9-C3CEB76D1408}"/>
    <cellStyle name="Normal 6 3 4 5 3" xfId="30212" xr:uid="{90312F7B-2D6D-405C-8052-43F9AAADE25C}"/>
    <cellStyle name="Normal 6 3 4 5 3 2" xfId="31356" xr:uid="{E7349462-429D-4D08-82F3-1A2EB2E58B37}"/>
    <cellStyle name="Normal 6 3 4 5 4" xfId="31552" xr:uid="{1042ECBD-2BB7-4E90-905B-07F8507D3AB7}"/>
    <cellStyle name="Normal 6 3 4 6" xfId="4038"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49" xr:uid="{5673C234-99C3-4A51-9CB0-6C6BF3ACCAF4}"/>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7" xr:uid="{00000000-0005-0000-0000-0000B7070000}"/>
    <cellStyle name="Normal 6 5 3 2 3 4 2" xfId="31276" xr:uid="{AC78F16B-C398-421C-B6DA-60754B2F6068}"/>
    <cellStyle name="Normal 6 5 3 2 3 5" xfId="2136" xr:uid="{00000000-0005-0000-0000-0000D4020000}"/>
    <cellStyle name="Normal 6 5 3 2 3 5 2" xfId="4648" xr:uid="{6EE5CD5D-2630-46DB-98C1-E0A91C088B26}"/>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2"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4" xfId="1293" xr:uid="{00000000-0005-0000-0000-0000DA060000}"/>
    <cellStyle name="Normal 6 5 3 2 4 2" xfId="2976"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5" xfId="2135" xr:uid="{00000000-0005-0000-0000-0000D2020000}"/>
    <cellStyle name="Normal 6 5 3 2 5 2" xfId="4684" xr:uid="{985E2EB5-9E1E-43AC-B0AB-0DDE28EC2B5C}"/>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1"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0" xr:uid="{CE4D3F89-E104-4E7C-94DC-8DEA8C31FCE9}"/>
    <cellStyle name="Normal 6 5 3 4 2 2 2 3" xfId="3754" xr:uid="{00000000-0005-0000-0000-000041060000}"/>
    <cellStyle name="Normal 6 5 3 4 2 2 2 3 2" xfId="4750" xr:uid="{26BAC224-8031-4231-90D3-310CC68CB6C0}"/>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2"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8" xr:uid="{00000000-0005-0000-0000-0000DA020000}"/>
    <cellStyle name="Normal 6 5 3 4 2 3 4 2" xfId="4791" xr:uid="{654C328A-1FF9-4AC4-BD39-89BAD01AAAF1}"/>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4" xfId="24938" xr:uid="{FD27707B-D4A4-422F-BC64-0031AA3E4D05}"/>
    <cellStyle name="Normal 6 5 3 4 3" xfId="1302" xr:uid="{00000000-0005-0000-0000-0000E5060000}"/>
    <cellStyle name="Normal 6 5 3 4 4" xfId="2978" xr:uid="{00000000-0005-0000-0000-0000C0070000}"/>
    <cellStyle name="Normal 6 5 3 4 4 2" xfId="31294" xr:uid="{AB74C274-9F21-4F33-97DC-03C78C47142A}"/>
    <cellStyle name="Normal 6 5 3 4 5" xfId="2137" xr:uid="{00000000-0005-0000-0000-0000D7020000}"/>
    <cellStyle name="Normal 6 5 3 4 5 2" xfId="4668" xr:uid="{D2333BB9-76BA-48B1-B619-1F9C6401FD25}"/>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3"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29" xr:uid="{AA82DB5A-447D-4511-8EB9-24556BA2CB0E}"/>
    <cellStyle name="Normal 6 5 3 5 3 2 2" xfId="27330" xr:uid="{B4F852AE-EC89-4A98-8D9A-9E80570804CD}"/>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2" xr:uid="{156ECD42-9B10-42E7-81DB-911B21DCE73A}"/>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9" xr:uid="{00000000-0005-0000-0000-0000C6070000}"/>
    <cellStyle name="Normal 6 5 4 3 4 2" xfId="31299" xr:uid="{1D63F91C-4880-4AD8-ACE6-3490B3C191AF}"/>
    <cellStyle name="Normal 6 5 4 3 5" xfId="2140" xr:uid="{00000000-0005-0000-0000-0000DE020000}"/>
    <cellStyle name="Normal 6 5 4 3 5 2" xfId="3772" xr:uid="{0DAEABF9-E059-45BB-9EA3-DB8CCF44184B}"/>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5"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2" xr:uid="{7A47A254-C6AA-423D-9FA2-08282F4CE5E0}"/>
    <cellStyle name="Normal 6 5 4 4 3 3" xfId="30281" xr:uid="{0B00FD0E-6729-4916-9762-F885F79C9AA2}"/>
    <cellStyle name="Normal 6 5 4 4 3 3 2" xfId="31424" xr:uid="{06166BF6-49AB-4FD9-B6C9-466EFABFB73C}"/>
    <cellStyle name="Normal 6 5 4 4 3 4" xfId="31621" xr:uid="{F51A84E7-859C-4016-A24B-CC6BB58A5781}"/>
    <cellStyle name="Normal 6 5 4 5" xfId="2139" xr:uid="{00000000-0005-0000-0000-0000DC020000}"/>
    <cellStyle name="Normal 6 5 4 5 2" xfId="4628" xr:uid="{F656D414-B9FB-4E57-A874-02EABF4164A9}"/>
    <cellStyle name="Normal 6 5 4 5 3" xfId="30219" xr:uid="{CC65D777-7FA0-471D-A07E-954A4411B4C7}"/>
    <cellStyle name="Normal 6 5 4 5 3 2" xfId="31363" xr:uid="{73E9ABE8-24A6-412C-9014-B32C406F5254}"/>
    <cellStyle name="Normal 6 5 4 5 4" xfId="31559" xr:uid="{6EB7D5EF-0E62-4B3E-BC7A-4EBD9D7356D9}"/>
    <cellStyle name="Normal 6 5 4 6" xfId="4044"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5" xfId="2071"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6" xfId="30114" xr:uid="{8D7A58C9-2680-41F9-B10A-5FB6EB00FD95}"/>
    <cellStyle name="Normal 6 5 6 2" xfId="30475" xr:uid="{6AC3E222-93E2-4ED5-A04F-8AD2183A95F8}"/>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4" xfId="2142" xr:uid="{00000000-0005-0000-0000-0000E4020000}"/>
    <cellStyle name="Normal 6 6 3 3 4 2" xfId="4746" xr:uid="{DCE992B0-96C0-4517-B80E-99DBA26EC200}"/>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0" xr:uid="{CCE72AF1-1693-42F5-A9FF-B4A64FA2FDC4}"/>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09" xr:uid="{D4480518-64CC-4BAE-AD63-DB0C87A603E7}"/>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80" xr:uid="{00000000-0005-0000-0000-0000D1070000}"/>
    <cellStyle name="Normal 6 6 4 4 2" xfId="31285" xr:uid="{19635C23-0322-4BD8-97B1-5DC1FA748C5B}"/>
    <cellStyle name="Normal 6 6 4 5" xfId="2143" xr:uid="{00000000-0005-0000-0000-0000E6020000}"/>
    <cellStyle name="Normal 6 6 4 5 2" xfId="4636" xr:uid="{BD1045AF-7E49-48EA-AF41-B1E7071CB221}"/>
    <cellStyle name="Normal 6 6 4 5 3" xfId="30223" xr:uid="{6D024BB1-BCE9-45B1-B4E9-3324C92FA7CE}"/>
    <cellStyle name="Normal 6 6 4 5 3 2" xfId="31367" xr:uid="{A3F6340C-D451-475A-A982-207B891A2261}"/>
    <cellStyle name="Normal 6 6 4 5 4" xfId="31563" xr:uid="{E815B1D5-FDA4-48C8-A684-C03B7EE3E407}"/>
    <cellStyle name="Normal 6 6 4 6" xfId="4047"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3" xr:uid="{00000000-0005-0000-0000-0000E9020000}"/>
    <cellStyle name="Normal 6 6 6 4 2" xfId="4690" xr:uid="{114F1330-7415-461B-B792-61BE07D55AC7}"/>
    <cellStyle name="Normal 6 6 6 4 3" xfId="30233" xr:uid="{F58AE918-38CD-4E0E-A2D9-09149BED6B00}"/>
    <cellStyle name="Normal 6 6 6 4 3 2" xfId="31377" xr:uid="{4B856CE8-FBE5-40B9-9BC7-A62E57FFCD5D}"/>
    <cellStyle name="Normal 6 6 6 4 4" xfId="31573" xr:uid="{4C1B4E78-3692-4AD9-812B-F104F8C9273E}"/>
    <cellStyle name="Normal 6 6 6 5" xfId="4096"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7" xr:uid="{7A2B7AA4-4D8E-47BA-B48E-48FE92EFB13B}"/>
    <cellStyle name="Normal 6 6 7 3 3" xfId="30284" xr:uid="{2C0FF210-3F32-4667-BC76-A197BDA7207F}"/>
    <cellStyle name="Normal 6 6 7 3 3 2" xfId="31427" xr:uid="{AD38E9A4-55DA-497D-9BB3-C9C7088878B7}"/>
    <cellStyle name="Normal 6 6 7 3 4" xfId="31624" xr:uid="{42646DD9-025F-4705-9E62-4F3B5975772E}"/>
    <cellStyle name="Normal 6 6 8" xfId="2141" xr:uid="{00000000-0005-0000-0000-0000E0020000}"/>
    <cellStyle name="Normal 6 6 8 2" xfId="4773" xr:uid="{C961BEA7-4CED-4BA6-BDFD-A714A0F418E5}"/>
    <cellStyle name="Normal 6 6 8 3" xfId="30221" xr:uid="{37158C93-C128-47BC-9E38-D6AD1178AECA}"/>
    <cellStyle name="Normal 6 6 8 3 2" xfId="31365" xr:uid="{872114F9-D194-46EE-A5D9-EE1B0BAD18D4}"/>
    <cellStyle name="Normal 6 6 8 4" xfId="31561" xr:uid="{3F39477A-ED45-441A-A75D-B419A820AC75}"/>
    <cellStyle name="Normal 6 6 9" xfId="4046"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5"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10"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9"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8"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8"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8"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6"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1"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70"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8"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9"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9"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7"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2"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7"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90"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50"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1"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1"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1"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1"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2"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9"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3" xfId="10118" xr:uid="{55FE5E11-08C7-4A4A-B6B1-9A55D8442D61}"/>
    <cellStyle name="Normal 7 16 3 2" xfId="20498" xr:uid="{5B263FD6-644E-4205-BA6A-B5FA3C82A433}"/>
    <cellStyle name="Normal 7 16 4" xfId="24614" xr:uid="{3531CAC4-9557-447A-A968-11C6FD1FBF49}"/>
    <cellStyle name="Normal 7 16 5" xfId="14832" xr:uid="{EA3CD99F-CEAA-4377-8E06-36E914726435}"/>
    <cellStyle name="Normal 7 17" xfId="3784"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8" xr:uid="{14F8C66C-3AFD-4960-8379-ECACDC0C00A0}"/>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3" xr:uid="{00000000-0005-0000-0000-0000FA070000}"/>
    <cellStyle name="Normal 7 3 3 2 3 4 2" xfId="31275" xr:uid="{FE80F6DF-4597-4CFB-BBD3-5BE6A13FC5D1}"/>
    <cellStyle name="Normal 7 3 3 2 3 5" xfId="2145" xr:uid="{00000000-0005-0000-0000-0000F7020000}"/>
    <cellStyle name="Normal 7 3 3 2 3 5 2" xfId="4635" xr:uid="{4276D1A2-DC93-4587-8A35-0E2B48A1053D}"/>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5"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4" xfId="1363" xr:uid="{00000000-0005-0000-0000-000026070000}"/>
    <cellStyle name="Normal 7 3 3 2 4 2" xfId="2982"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5" xfId="2144" xr:uid="{00000000-0005-0000-0000-0000F5020000}"/>
    <cellStyle name="Normal 7 3 3 2 5 2" xfId="4663" xr:uid="{8519FF03-5F6D-4EB4-B933-25C9AA886D70}"/>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4"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79" xr:uid="{3537F8E7-8F63-4952-A614-60ED7C47A13A}"/>
    <cellStyle name="Normal 7 3 3 4 2 2 2 3" xfId="3762" xr:uid="{00000000-0005-0000-0000-00008B060000}"/>
    <cellStyle name="Normal 7 3 3 4 2 2 2 3 2" xfId="4689" xr:uid="{FFDAA0C2-4A8B-4197-B6CC-922603129983}"/>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8"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7" xr:uid="{00000000-0005-0000-0000-0000FD020000}"/>
    <cellStyle name="Normal 7 3 3 4 2 3 4 2" xfId="4812" xr:uid="{85B8BA1F-331D-494F-A0E7-481902D278F4}"/>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4" xfId="23707" xr:uid="{E6762BC0-4988-4223-B09E-CC35F0BD73AE}"/>
    <cellStyle name="Normal 7 3 3 4 3" xfId="1372" xr:uid="{00000000-0005-0000-0000-000031070000}"/>
    <cellStyle name="Normal 7 3 3 4 4" xfId="2984" xr:uid="{00000000-0005-0000-0000-000003080000}"/>
    <cellStyle name="Normal 7 3 3 4 4 2" xfId="31289" xr:uid="{9F4A7FD4-2CC3-4D75-A163-54E002A5B431}"/>
    <cellStyle name="Normal 7 3 3 4 5" xfId="2146" xr:uid="{00000000-0005-0000-0000-0000FA020000}"/>
    <cellStyle name="Normal 7 3 3 4 5 2" xfId="4023" xr:uid="{6D2F6D47-4728-4B49-AE2E-D503982C4500}"/>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6"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6" xr:uid="{E8168558-99C5-46A5-A612-2FC93BC3CDFD}"/>
    <cellStyle name="Normal 7 3 3 5 3 2 2" xfId="27331" xr:uid="{602079EF-2278-456C-B1D0-880B1CB11283}"/>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0" xr:uid="{AF1FEBE8-E3EC-4326-BAB1-44332DCC67E2}"/>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5" xr:uid="{00000000-0005-0000-0000-000009080000}"/>
    <cellStyle name="Normal 7 3 4 3 4 2" xfId="31298" xr:uid="{51B7DBEA-ED31-4954-9F86-83029453074D}"/>
    <cellStyle name="Normal 7 3 4 3 5" xfId="2149" xr:uid="{00000000-0005-0000-0000-000001030000}"/>
    <cellStyle name="Normal 7 3 4 3 5 2" xfId="4669" xr:uid="{E82F8251-A2EF-493C-99EC-798453FDB072}"/>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8"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7" xr:uid="{0576D2F5-5022-46BF-A95D-FDE144D163B9}"/>
    <cellStyle name="Normal 7 3 4 4 3 3" xfId="30289" xr:uid="{33067305-5030-4C44-A096-EB1A04AB9E17}"/>
    <cellStyle name="Normal 7 3 4 4 3 3 2" xfId="31432" xr:uid="{5464B581-FC1F-4F05-88EE-62C6E6E88CAA}"/>
    <cellStyle name="Normal 7 3 4 4 3 4" xfId="31629" xr:uid="{0A8F1EDA-FA33-459B-B2F0-524CCFD0733E}"/>
    <cellStyle name="Normal 7 3 4 5" xfId="2148" xr:uid="{00000000-0005-0000-0000-0000FF020000}"/>
    <cellStyle name="Normal 7 3 4 5 2" xfId="4676" xr:uid="{62B191F5-1F42-4E10-9F64-94BCDEA70967}"/>
    <cellStyle name="Normal 7 3 4 5 3" xfId="30228" xr:uid="{754916DA-38F4-4DB4-AC60-276D3B784FE8}"/>
    <cellStyle name="Normal 7 3 4 5 3 2" xfId="31372" xr:uid="{044A87F7-8EA1-490E-9C8D-11D6D6BAE37E}"/>
    <cellStyle name="Normal 7 3 4 5 4" xfId="31568" xr:uid="{5DA86EC8-8286-4878-8542-77217A13FFA4}"/>
    <cellStyle name="Normal 7 3 4 6" xfId="4057"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5" xfId="2072"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6"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2"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60"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8"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8"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70"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9"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9"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7"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3"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60"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5"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3"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2"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2"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1"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2" xr:uid="{00000000-0005-0000-0000-00001F080000}"/>
    <cellStyle name="Normal 7 4 2 2 2 2 2 2" xfId="3423"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1"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4" xr:uid="{00000000-0005-0000-0000-000021080000}"/>
    <cellStyle name="Normal 7 4 2 2 2 2 3 2" xfId="4572"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2"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9"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1" xr:uid="{00000000-0005-0000-0000-000023080000}"/>
    <cellStyle name="Normal 7 4 2 2 2 3 2" xfId="3425"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60"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6" xr:uid="{00000000-0005-0000-0000-000025080000}"/>
    <cellStyle name="Normal 7 4 2 2 2 4 2" xfId="4573"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1"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1"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5"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5"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3" xr:uid="{00000000-0005-0000-0000-000029080000}"/>
    <cellStyle name="Normal 7 4 2 2 3 2 2" xfId="3428"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2"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9" xr:uid="{00000000-0005-0000-0000-00002B080000}"/>
    <cellStyle name="Normal 7 4 2 2 3 3 2" xfId="4574"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7"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4"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4"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8"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30"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20"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4"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1" xr:uid="{00000000-0005-0000-0000-000031080000}"/>
    <cellStyle name="Normal 7 4 2 2 5 2" xfId="4575"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7"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1"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5"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2"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3"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4"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4" xr:uid="{00000000-0005-0000-0000-000038080000}"/>
    <cellStyle name="Normal 7 4 2 3 2 3 2" xfId="4576"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2"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8"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5"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9"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4" xr:uid="{00000000-0005-0000-0000-00003C080000}"/>
    <cellStyle name="Normal 7 4 2 3 3 2 2" xfId="3436"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5"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7" xr:uid="{00000000-0005-0000-0000-00003E080000}"/>
    <cellStyle name="Normal 7 4 2 3 3 3 2" xfId="4577"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5"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40"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5"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8"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3"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9" xr:uid="{00000000-0005-0000-0000-000043080000}"/>
    <cellStyle name="Normal 7 4 2 3 5 2" xfId="4578"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8"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8"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2"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3"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1"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6"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2" xr:uid="{00000000-0005-0000-0000-00004A080000}"/>
    <cellStyle name="Normal 7 4 2 4 2 3 2" xfId="4579"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40"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1"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6"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100"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3"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5"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6"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80"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9"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8"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2"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4"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6"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7"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1"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8"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7"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5"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7"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8"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2"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1"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8"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6"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90"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9"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7"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1"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400"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8"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4"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9"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3"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7"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30" xr:uid="{00000000-0005-0000-0000-00006F080000}"/>
    <cellStyle name="Normal 7 4 3 2 2 2 2" xfId="3446"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7"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7" xr:uid="{00000000-0005-0000-0000-000071080000}"/>
    <cellStyle name="Normal 7 4 3 2 2 3 2" xfId="4583"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5"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7"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2"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2"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8"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9"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20"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9" xr:uid="{00000000-0005-0000-0000-000077080000}"/>
    <cellStyle name="Normal 7 4 3 2 4 2" xfId="4584"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3"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5"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9"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70"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1" xr:uid="{00000000-0005-0000-0000-00007B080000}"/>
    <cellStyle name="Normal 7 4 3 3 2 2" xfId="3451"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8"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2" xr:uid="{00000000-0005-0000-0000-00007D080000}"/>
    <cellStyle name="Normal 7 4 3 3 3 2" xfId="4585"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50"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8"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1"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1"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3"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8"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9"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6"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2"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5"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9"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9"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4" xr:uid="{00000000-0005-0000-0000-000089080000}"/>
    <cellStyle name="Normal 7 4 4 2 2 2 2" xfId="3456"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70"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7" xr:uid="{00000000-0005-0000-0000-00008B080000}"/>
    <cellStyle name="Normal 7 4 4 2 2 3 2" xfId="4587"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5"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4"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3" xr:uid="{00000000-0005-0000-0000-00008D080000}"/>
    <cellStyle name="Normal 7 4 4 2 3 2" xfId="3458"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9"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9" xr:uid="{00000000-0005-0000-0000-00008F080000}"/>
    <cellStyle name="Normal 7 4 4 2 4 2" xfId="4588"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4"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2"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6"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9"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5" xr:uid="{00000000-0005-0000-0000-000093080000}"/>
    <cellStyle name="Normal 7 4 4 3 2 2" xfId="3461"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1"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2" xr:uid="{00000000-0005-0000-0000-000095080000}"/>
    <cellStyle name="Normal 7 4 4 3 3 2" xfId="4589"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60"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5"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3"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3"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3"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2"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1"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4" xr:uid="{00000000-0005-0000-0000-00009B080000}"/>
    <cellStyle name="Normal 7 4 4 5 2" xfId="4590"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4"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2"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6"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1"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6"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3"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7" xr:uid="{00000000-0005-0000-0000-0000A2080000}"/>
    <cellStyle name="Normal 7 4 5 2 3 2" xfId="4591"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5"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6"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4"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4"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6" xr:uid="{00000000-0005-0000-0000-0000A6080000}"/>
    <cellStyle name="Normal 7 4 5 3 2 2" xfId="3469"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4"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70" xr:uid="{00000000-0005-0000-0000-0000A8080000}"/>
    <cellStyle name="Normal 7 4 5 3 3 2" xfId="4592"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8"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9"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2"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1"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2"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2" xr:uid="{00000000-0005-0000-0000-0000AD080000}"/>
    <cellStyle name="Normal 7 4 5 5 2" xfId="4593"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5"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6"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20"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2"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4"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5"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5" xr:uid="{00000000-0005-0000-0000-0000B4080000}"/>
    <cellStyle name="Normal 7 4 6 2 3 2" xfId="4594"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3"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2"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5"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5"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6"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7"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3"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5"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6"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9"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3"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3"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8"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6"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9" xr:uid="{00000000-0005-0000-0000-0000C1080000}"/>
    <cellStyle name="Normal 7 4 7 2 3 2" xfId="4596"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7"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9"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6"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6"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80"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8"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4"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7"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7"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9"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4"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4"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9"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5"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8"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9"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7"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5"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1"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6"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40"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8"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6"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6" xr:uid="{BE653DD7-1A95-4D05-ACBC-B4D6D2120D32}"/>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8" xr:uid="{00000000-0005-0000-0000-0000DB080000}"/>
    <cellStyle name="Normal 7 6 10 4 2" xfId="31282" xr:uid="{69027C77-DB7A-41A6-AD44-B417C9A1F73E}"/>
    <cellStyle name="Normal 7 6 10 5" xfId="2151" xr:uid="{00000000-0005-0000-0000-000024030000}"/>
    <cellStyle name="Normal 7 6 10 5 2" xfId="4681" xr:uid="{64225ED7-B81F-4829-937E-4C8F86992647}"/>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9"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1" xfId="1467" xr:uid="{00000000-0005-0000-0000-000093070000}"/>
    <cellStyle name="Normal 7 6 11 10" xfId="12642" xr:uid="{4994F450-78F0-4D7A-AAC7-62621D59190D}"/>
    <cellStyle name="Normal 7 6 11 2" xfId="2424" xr:uid="{00000000-0005-0000-0000-0000DD080000}"/>
    <cellStyle name="Normal 7 6 11 2 2" xfId="2999"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1"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9"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80"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8"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2"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4" xr:uid="{00000000-0005-0000-0000-000027030000}"/>
    <cellStyle name="Normal 7 6 12 5 2" xfId="4789" xr:uid="{41EDDE25-589E-426C-B333-2F90E7438841}"/>
    <cellStyle name="Normal 7 6 12 5 2 2" xfId="28350" xr:uid="{3EB7436E-C897-4D37-A74A-339AD61DBDE8}"/>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7"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3" xfId="1472" xr:uid="{00000000-0005-0000-0000-000099070000}"/>
    <cellStyle name="Normal 7 6 13 2" xfId="4599"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4" xr:uid="{54A32A04-56ED-4AB1-B7BA-D2EE0846373E}"/>
    <cellStyle name="Normal 7 6 14 3 2 2" xfId="27603" xr:uid="{5CE32205-96EA-49E5-8C23-87FB17C255E3}"/>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1"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1"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50" xr:uid="{00000000-0005-0000-0000-000023030000}"/>
    <cellStyle name="Normal 7 6 17 2" xfId="4751" xr:uid="{96FA94DC-ED9F-4AD7-A7E8-D4EAB8FFA409}"/>
    <cellStyle name="Normal 7 6 17 2 2" xfId="27348" xr:uid="{AA61CBCD-A41A-4F57-8D53-D196359313E1}"/>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8"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3"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7"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4" xr:uid="{00000000-0005-0000-0000-0000EA080000}"/>
    <cellStyle name="Normal 7 6 2 2 2 3 2" xfId="4600"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2"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1"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8" xr:uid="{14AB8BEC-B9AC-4B4E-AB64-5487A5CF4C35}"/>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5"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3"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4"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60"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4"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5" xr:uid="{00000000-0005-0000-0000-0000F3080000}"/>
    <cellStyle name="Normal 7 6 2 3 2 2" xfId="3487"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4"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7"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8" xr:uid="{00000000-0005-0000-0000-0000F6080000}"/>
    <cellStyle name="Normal 7 6 2 3 3 2" xfId="4602"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3000"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3"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10"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1"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3"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500"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7"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4"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90"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8"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1" xr:uid="{00000000-0005-0000-0000-000000090000}"/>
    <cellStyle name="Normal 7 6 3 2 3 2" xfId="4604"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9"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7"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1"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3"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4"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3" xr:uid="{00000000-0005-0000-0000-000006090000}"/>
    <cellStyle name="Normal 7 6 3 3 2 3 2" xfId="30073" xr:uid="{32C9490F-223B-4F54-991F-4B3A7967E779}"/>
    <cellStyle name="Normal 7 6 3 3 2 4" xfId="2846"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8" xr:uid="{00000000-0005-0000-0000-000009070000}"/>
    <cellStyle name="Normal 7 6 3 3 2 5 2" xfId="4095" xr:uid="{9ECDFCFE-9E25-458F-A3CA-22ABFB47DDE6}"/>
    <cellStyle name="Normal 7 6 3 3 2 5 2 2" xfId="29805" xr:uid="{5B30EC69-E692-4A67-825D-515A3CD295B3}"/>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5"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2"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5"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2"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9"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2" xr:uid="{00000000-0005-0000-0000-000031030000}"/>
    <cellStyle name="Normal 7 6 3 3 6 2" xfId="4639" xr:uid="{DDD6DC4B-9466-4B61-9B06-D6792D4BBF9B}"/>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4"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6"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5"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8"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6"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1"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7"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1"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2"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8"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9"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9" xr:uid="{00000000-0005-0000-0000-000014090000}"/>
    <cellStyle name="Normal 7 6 4 2 3 2" xfId="4607"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7"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20"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2"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9"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500"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7"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9"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8"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2"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7"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1"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5"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8"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30"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9"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7"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3"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6"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9"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1"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10"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80"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4"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7"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3"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5"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8"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4"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6"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9"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2" xr:uid="{00000000-0005-0000-0000-000037090000}"/>
    <cellStyle name="Normal 7 7 2 2 2 2" xfId="3503"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1"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4" xr:uid="{00000000-0005-0000-0000-000039090000}"/>
    <cellStyle name="Normal 7 7 2 2 3 2" xfId="4611"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2"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3"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1" xr:uid="{00000000-0005-0000-0000-00003B090000}"/>
    <cellStyle name="Normal 7 7 2 3 2" xfId="3505"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80"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6" xr:uid="{00000000-0005-0000-0000-00003D090000}"/>
    <cellStyle name="Normal 7 7 2 4 2" xfId="4612"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1"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1"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5"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8"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3" xr:uid="{00000000-0005-0000-0000-000041090000}"/>
    <cellStyle name="Normal 7 7 3 2 2" xfId="3508"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2"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9" xr:uid="{00000000-0005-0000-0000-000043090000}"/>
    <cellStyle name="Normal 7 7 3 3 2" xfId="4613"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7"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4"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7"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10"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10"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50"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2"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1" xr:uid="{00000000-0005-0000-0000-000049090000}"/>
    <cellStyle name="Normal 7 7 5 2" xfId="4614"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5"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1"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5"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90"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3"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4"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4" xr:uid="{00000000-0005-0000-0000-000050090000}"/>
    <cellStyle name="Normal 7 8 2 3 2" xfId="4615"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2"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5"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8"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1"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4" xr:uid="{00000000-0005-0000-0000-000054090000}"/>
    <cellStyle name="Normal 7 8 3 2 2" xfId="3516"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5"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7" xr:uid="{00000000-0005-0000-0000-000056090000}"/>
    <cellStyle name="Normal 7 8 3 3 2" xfId="4616"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5"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8"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3"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8"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3"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9" xr:uid="{00000000-0005-0000-0000-00005B090000}"/>
    <cellStyle name="Normal 7 8 5 2" xfId="4617"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6"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5"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9"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1"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1"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6"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2" xr:uid="{00000000-0005-0000-0000-000062090000}"/>
    <cellStyle name="Normal 7 9 2 3 2" xfId="4618"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20"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1"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9"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2"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3"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5"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4"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9"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7"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8"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2"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2"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5"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8"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6" xr:uid="{00000000-0005-0000-0000-000072090000}"/>
    <cellStyle name="Normal 9 3 2 3 2" xfId="4620"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4"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7"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20"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3"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6" xr:uid="{00000000-0005-0000-0000-000076090000}"/>
    <cellStyle name="Normal 9 3 3 2 2" xfId="3528"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9"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9" xr:uid="{00000000-0005-0000-0000-000078090000}"/>
    <cellStyle name="Normal 9 3 3 3 2" xfId="4621"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7"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30"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5"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30"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7"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1" xr:uid="{00000000-0005-0000-0000-00007D090000}"/>
    <cellStyle name="Normal 9 3 5 2" xfId="4622"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8"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7"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1"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4"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90"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4" xr:uid="{00000000-0005-0000-0000-000083090000}"/>
    <cellStyle name="Normal 9 4 3 2" xfId="4623"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2"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70"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3" xr:uid="{4C828E4D-4894-4E57-99BB-5A30CE109BA9}"/>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1"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6"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rmal_98AFRCOU" xfId="1540" xr:uid="{00000000-0005-0000-0000-0000DD070000}"/>
    <cellStyle name="Note" xfId="29484"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1" xr:uid="{09740B15-9ABE-40E6-8871-06691DDF618A}"/>
    <cellStyle name="Note 4 2 4" xfId="3769" xr:uid="{00000000-0005-0000-0000-0000E60E0000}"/>
    <cellStyle name="Note 4 2 4 2" xfId="4801" xr:uid="{E4762291-6E3E-40C0-B2A3-FBA7791D5340}"/>
    <cellStyle name="Note 4 2 4 3" xfId="30293" xr:uid="{F6CC97B8-D329-47AB-B30B-38088FA4AA4F}"/>
    <cellStyle name="Note 4 2 4 3 2" xfId="31436" xr:uid="{8DF259B6-D8D6-4B9D-B39D-3D52A6097811}"/>
    <cellStyle name="Note 4 2 4 4" xfId="31633" xr:uid="{E29E150E-84A6-4520-A31C-C74B5C1F5214}"/>
    <cellStyle name="Note 4 3" xfId="1545" xr:uid="{00000000-0005-0000-0000-0000E2070000}"/>
    <cellStyle name="Note 4 3 2" xfId="30096" xr:uid="{9537CA53-C3FD-4E87-AC66-BA3C054C1009}"/>
    <cellStyle name="Note 4 4" xfId="2073" xr:uid="{00000000-0005-0000-0000-000049030000}"/>
    <cellStyle name="Note 4 4 2" xfId="4790" xr:uid="{EAC7EE03-6B36-4A5D-889D-B815EC9F904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Output" xfId="4833" builtinId="21" customBuiltin="1"/>
    <cellStyle name="Output 2" xfId="1546" xr:uid="{00000000-0005-0000-0000-0000E3070000}"/>
    <cellStyle name="Output 3" xfId="1547" xr:uid="{00000000-0005-0000-0000-0000E4070000}"/>
    <cellStyle name="Output 4" xfId="29583" xr:uid="{21477E6D-748E-44EB-8B95-20ACDB027665}"/>
    <cellStyle name="Percent 2" xfId="1548" xr:uid="{00000000-0005-0000-0000-0000E5070000}"/>
    <cellStyle name="Percent 2 2" xfId="1549"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50" xr:uid="{00000000-0005-0000-0000-0000E7070000}"/>
    <cellStyle name="Percent 3 2" xfId="2034"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5" xr:uid="{00000000-0005-0000-0000-0000E9070000}"/>
    <cellStyle name="Percent 3 3 2" xfId="31313" xr:uid="{BBC1F203-4A2A-48B7-9BD9-1716E25CC9AC}"/>
    <cellStyle name="Percent 3 3 3" xfId="31265" xr:uid="{8085B9E8-E0F4-4AC1-ADD7-5A40211A939D}"/>
    <cellStyle name="Percent 3 4" xfId="2033"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1" xr:uid="{00000000-0005-0000-0000-0000EB070000}"/>
    <cellStyle name="Percent 4 2" xfId="2037"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8" xr:uid="{00000000-0005-0000-0000-0000ED070000}"/>
    <cellStyle name="Percent 4 3 2" xfId="29735" xr:uid="{2BDC7087-3D0C-4FA8-ACBA-F106235DF4E2}"/>
    <cellStyle name="Percent 4 3 3" xfId="29667" xr:uid="{6A17D060-249E-4F71-900C-08F938E35D8F}"/>
    <cellStyle name="Percent 4 4" xfId="2036"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1" xr:uid="{00000000-0005-0000-0000-0000F3070000}"/>
    <cellStyle name="Style 1 2 3 2" xfId="31314" xr:uid="{5D03057C-9A71-4F1B-9674-72DE10B21C86}"/>
    <cellStyle name="Style 1 2 3 3" xfId="31268" xr:uid="{FAC42ECE-AC01-4F74-8A11-03C4263CADAB}"/>
    <cellStyle name="Style 1 2 4" xfId="2039" xr:uid="{00000000-0005-0000-0000-0000F4070000}"/>
    <cellStyle name="Style 1 2 5" xfId="30406" xr:uid="{2E6C0663-EF3E-4DBA-8EED-2A1EA035CBE7}"/>
    <cellStyle name="Style 1 2 5 2" xfId="30464" xr:uid="{F706DBF5-298E-4FDD-8401-13A891456247}"/>
    <cellStyle name="Style 1 3" xfId="1555" xr:uid="{00000000-0005-0000-0000-0000F5070000}"/>
    <cellStyle name="Style 1 4" xfId="2042"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6" xr:uid="{00000000-0005-0000-0000-0000F7070000}"/>
    <cellStyle name="Total 2 2" xfId="28406" xr:uid="{C9725059-9506-467C-9DA8-A5570A6EB449}"/>
    <cellStyle name="Total 3" xfId="1557"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8" xr:uid="{00000000-0005-0000-0000-0000F9070000}"/>
    <cellStyle name="Warning Text 2 2" xfId="28174" xr:uid="{9077D266-AF6F-45FE-8FA8-56E0DF6405C7}"/>
    <cellStyle name="Warning Text 3" xfId="1559" xr:uid="{00000000-0005-0000-0000-0000FA070000}"/>
    <cellStyle name="Warning Text 3 2" xfId="26320" xr:uid="{863219B2-3F6B-42C2-9293-5ECE21D108FD}"/>
    <cellStyle name="Warning Text 4" xfId="29587" xr:uid="{FACD3194-E29A-43C7-BDFC-8831BAA9308A}"/>
  </cellStyles>
  <dxfs count="3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ill>
        <patternFill>
          <bgColor rgb="FFFFFFCC"/>
        </patternFill>
      </fill>
    </dxf>
    <dxf>
      <fill>
        <patternFill>
          <bgColor rgb="FFFFFFCC"/>
        </patternFill>
      </fill>
    </dxf>
    <dxf>
      <fill>
        <patternFill>
          <bgColor rgb="FFFF5050"/>
        </patternFill>
      </fill>
    </dxf>
    <dxf>
      <numFmt numFmtId="180" formatCode=";;;"/>
    </dxf>
    <dxf>
      <numFmt numFmtId="180" formatCode=";;;"/>
    </dxf>
    <dxf>
      <fill>
        <patternFill>
          <bgColor theme="7" tint="0.79998168889431442"/>
        </patternFill>
      </fill>
    </dxf>
    <dxf>
      <fill>
        <patternFill>
          <bgColor theme="7" tint="0.79998168889431442"/>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30"/>
      <tableStyleElement type="headerRow" dxfId="29"/>
      <tableStyleElement type="firstRowStripe" dxfId="28"/>
    </tableStyle>
  </tableStyles>
  <colors>
    <mruColors>
      <color rgb="FFFFFFCC"/>
      <color rgb="FFCCFFCC"/>
      <color rgb="FFE14343"/>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59"/>
  <sheetViews>
    <sheetView tabSelected="1" zoomScaleNormal="100" workbookViewId="0">
      <selection activeCell="B2" sqref="B2"/>
    </sheetView>
  </sheetViews>
  <sheetFormatPr defaultColWidth="9.109375" defaultRowHeight="14.4" x14ac:dyDescent="0.3"/>
  <cols>
    <col min="1" max="1" width="1.6640625" style="116" customWidth="1"/>
    <col min="2" max="2" width="187.109375" style="116" customWidth="1"/>
    <col min="3" max="4" width="9.109375" style="116" hidden="1" customWidth="1"/>
    <col min="5" max="5" width="2.33203125" style="116" customWidth="1"/>
    <col min="6" max="6" width="16.44140625" style="116" customWidth="1"/>
    <col min="7" max="16384" width="9.109375" style="116"/>
  </cols>
  <sheetData>
    <row r="1" spans="2:14" ht="9.6" customHeight="1" thickBot="1" x14ac:dyDescent="0.35">
      <c r="B1" s="99"/>
    </row>
    <row r="2" spans="2:14" ht="91.95" customHeight="1" thickBot="1" x14ac:dyDescent="0.35">
      <c r="B2" s="351" t="s">
        <v>1058</v>
      </c>
    </row>
    <row r="3" spans="2:14" ht="61.2" customHeight="1" x14ac:dyDescent="0.3">
      <c r="B3" s="110" t="s">
        <v>738</v>
      </c>
    </row>
    <row r="4" spans="2:14" ht="83.4" customHeight="1" x14ac:dyDescent="0.4">
      <c r="B4" s="110" t="s">
        <v>260</v>
      </c>
      <c r="F4" s="352"/>
      <c r="G4" s="352"/>
      <c r="H4" s="352"/>
      <c r="I4" s="352"/>
      <c r="J4" s="352"/>
      <c r="K4" s="352"/>
      <c r="L4" s="352"/>
      <c r="M4" s="352"/>
      <c r="N4" s="352"/>
    </row>
    <row r="5" spans="2:14" ht="58.2" customHeight="1" x14ac:dyDescent="0.3">
      <c r="B5" s="110" t="s">
        <v>261</v>
      </c>
    </row>
    <row r="6" spans="2:14" ht="117.6" customHeight="1" x14ac:dyDescent="0.3">
      <c r="B6" s="100" t="s">
        <v>262</v>
      </c>
    </row>
    <row r="7" spans="2:14" ht="25.95" customHeight="1" x14ac:dyDescent="0.3">
      <c r="B7" s="112" t="s">
        <v>178</v>
      </c>
    </row>
    <row r="8" spans="2:14" ht="49.2" customHeight="1" x14ac:dyDescent="0.3">
      <c r="B8" s="353" t="s">
        <v>263</v>
      </c>
    </row>
    <row r="9" spans="2:14" ht="42.6" customHeight="1" x14ac:dyDescent="0.3">
      <c r="B9" s="353" t="s">
        <v>179</v>
      </c>
    </row>
    <row r="10" spans="2:14" s="355" customFormat="1" ht="34.200000000000003" customHeight="1" x14ac:dyDescent="0.3">
      <c r="B10" s="354" t="s">
        <v>739</v>
      </c>
    </row>
    <row r="11" spans="2:14" s="355" customFormat="1" ht="55.95" customHeight="1" x14ac:dyDescent="0.3">
      <c r="B11" s="356" t="s">
        <v>264</v>
      </c>
    </row>
    <row r="12" spans="2:14" ht="36" customHeight="1" x14ac:dyDescent="0.3">
      <c r="B12" s="356" t="s">
        <v>265</v>
      </c>
    </row>
    <row r="13" spans="2:14" ht="39" customHeight="1" x14ac:dyDescent="0.3">
      <c r="B13" s="507" t="s">
        <v>266</v>
      </c>
    </row>
    <row r="14" spans="2:14" ht="25.95" customHeight="1" x14ac:dyDescent="0.3">
      <c r="B14" s="112" t="s">
        <v>180</v>
      </c>
    </row>
    <row r="15" spans="2:14" x14ac:dyDescent="0.3">
      <c r="B15" s="99"/>
    </row>
    <row r="16" spans="2:14" x14ac:dyDescent="0.3">
      <c r="B16" s="357" t="s">
        <v>8</v>
      </c>
    </row>
    <row r="17" spans="2:2" ht="15.6" customHeight="1" x14ac:dyDescent="0.3">
      <c r="B17" s="358" t="s">
        <v>267</v>
      </c>
    </row>
    <row r="18" spans="2:2" x14ac:dyDescent="0.3">
      <c r="B18" s="359"/>
    </row>
    <row r="19" spans="2:2" x14ac:dyDescent="0.3">
      <c r="B19" s="357" t="s">
        <v>9</v>
      </c>
    </row>
    <row r="20" spans="2:2" ht="15.6" customHeight="1" x14ac:dyDescent="0.3">
      <c r="B20" s="360" t="s">
        <v>124</v>
      </c>
    </row>
    <row r="21" spans="2:2" ht="13.2" customHeight="1" x14ac:dyDescent="0.3">
      <c r="B21" s="99"/>
    </row>
    <row r="22" spans="2:2" ht="25.95" customHeight="1" x14ac:dyDescent="0.3">
      <c r="B22" s="112" t="s">
        <v>181</v>
      </c>
    </row>
    <row r="23" spans="2:2" s="355" customFormat="1" ht="72.599999999999994" customHeight="1" x14ac:dyDescent="0.3">
      <c r="B23" s="353" t="s">
        <v>740</v>
      </c>
    </row>
    <row r="24" spans="2:2" s="355" customFormat="1" ht="84.6" customHeight="1" x14ac:dyDescent="0.3">
      <c r="B24" s="353" t="s">
        <v>268</v>
      </c>
    </row>
    <row r="25" spans="2:2" s="355" customFormat="1" ht="78.599999999999994" customHeight="1" x14ac:dyDescent="0.3">
      <c r="B25" s="353" t="s">
        <v>182</v>
      </c>
    </row>
    <row r="26" spans="2:2" ht="15" x14ac:dyDescent="0.3">
      <c r="B26" s="102" t="s">
        <v>269</v>
      </c>
    </row>
    <row r="27" spans="2:2" ht="8.4" customHeight="1" x14ac:dyDescent="0.3">
      <c r="B27" s="101"/>
    </row>
    <row r="28" spans="2:2" ht="25.95" customHeight="1" x14ac:dyDescent="0.3">
      <c r="B28" s="112" t="s">
        <v>270</v>
      </c>
    </row>
    <row r="29" spans="2:2" ht="28.95" customHeight="1" x14ac:dyDescent="0.3">
      <c r="B29" s="113" t="s">
        <v>765</v>
      </c>
    </row>
    <row r="30" spans="2:2" ht="31.95" customHeight="1" x14ac:dyDescent="0.3">
      <c r="B30" s="113" t="s">
        <v>766</v>
      </c>
    </row>
    <row r="31" spans="2:2" ht="30.6" customHeight="1" x14ac:dyDescent="0.3">
      <c r="B31" s="361" t="s">
        <v>767</v>
      </c>
    </row>
    <row r="32" spans="2:2" ht="25.2" customHeight="1" x14ac:dyDescent="0.3">
      <c r="B32" s="361" t="s">
        <v>768</v>
      </c>
    </row>
    <row r="33" spans="2:7" ht="27.6" customHeight="1" x14ac:dyDescent="0.3">
      <c r="B33" s="361" t="s">
        <v>769</v>
      </c>
    </row>
    <row r="34" spans="2:7" ht="31.95" customHeight="1" x14ac:dyDescent="0.3">
      <c r="B34" s="362" t="s">
        <v>271</v>
      </c>
    </row>
    <row r="35" spans="2:7" ht="60" customHeight="1" x14ac:dyDescent="0.3">
      <c r="B35" s="113" t="s">
        <v>774</v>
      </c>
    </row>
    <row r="36" spans="2:7" ht="60" customHeight="1" x14ac:dyDescent="0.3">
      <c r="B36" s="481" t="s">
        <v>770</v>
      </c>
    </row>
    <row r="37" spans="2:7" ht="25.95" customHeight="1" x14ac:dyDescent="0.3">
      <c r="B37" s="113" t="s">
        <v>272</v>
      </c>
    </row>
    <row r="38" spans="2:7" ht="12" customHeight="1" x14ac:dyDescent="0.3">
      <c r="B38" s="113"/>
    </row>
    <row r="39" spans="2:7" ht="25.95" customHeight="1" x14ac:dyDescent="0.3">
      <c r="B39" s="112" t="s">
        <v>771</v>
      </c>
    </row>
    <row r="40" spans="2:7" x14ac:dyDescent="0.3">
      <c r="B40" s="111"/>
      <c r="G40" s="363"/>
    </row>
    <row r="41" spans="2:7" ht="43.2" customHeight="1" x14ac:dyDescent="0.3">
      <c r="B41" s="364" t="s">
        <v>273</v>
      </c>
    </row>
    <row r="42" spans="2:7" ht="19.95" customHeight="1" x14ac:dyDescent="0.3">
      <c r="B42" s="507" t="s">
        <v>266</v>
      </c>
    </row>
    <row r="43" spans="2:7" ht="11.4" customHeight="1" x14ac:dyDescent="0.3">
      <c r="B43" s="114"/>
    </row>
    <row r="44" spans="2:7" ht="15" x14ac:dyDescent="0.3">
      <c r="B44" s="115"/>
    </row>
    <row r="45" spans="2:7" ht="7.2" customHeight="1" x14ac:dyDescent="0.3">
      <c r="B45" s="113"/>
    </row>
    <row r="46" spans="2:7" ht="25.95" customHeight="1" x14ac:dyDescent="0.3">
      <c r="B46" s="112" t="s">
        <v>772</v>
      </c>
    </row>
    <row r="47" spans="2:7" ht="35.4" customHeight="1" x14ac:dyDescent="0.3">
      <c r="B47" s="364" t="s">
        <v>773</v>
      </c>
    </row>
    <row r="48" spans="2:7" ht="15" x14ac:dyDescent="0.3">
      <c r="B48" s="115"/>
    </row>
    <row r="59" ht="44.25" customHeight="1" x14ac:dyDescent="0.3"/>
  </sheetData>
  <sheetProtection algorithmName="SHA-512" hashValue="Vz+dZITK4CiIvq60qEZs1nHlSPY3jZ01uh1jgpCCQEOSz8fDB9Su6qJe7qu/sYSaDMzsiDAecIUd5VWDEosbtA==" saltValue="sF2+cYts1uPSZfiaDBftZQ==" spinCount="100000" sheet="1" formatCells="0" formatColumns="0" formatRows="0"/>
  <hyperlinks>
    <hyperlink ref="B17" r:id="rId1" xr:uid="{BE18C613-2ABC-4A54-88DA-7CD75F9396E9}"/>
    <hyperlink ref="B20" r:id="rId2" xr:uid="{5D857966-F35E-4491-8919-91FF41DE06C5}"/>
    <hyperlink ref="B42" r:id="rId3" xr:uid="{BCDE0905-40CC-4CD5-B62C-5D314156A185}"/>
    <hyperlink ref="B13" r:id="rId4" xr:uid="{4A8E61E4-6F1E-49A3-8872-17A53BE172C5}"/>
  </hyperlinks>
  <pageMargins left="0.7" right="0.7" top="0.75" bottom="0.75" header="0.3" footer="0.3"/>
  <pageSetup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24"/>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54" customWidth="1"/>
    <col min="5" max="5" width="20.5546875" style="16" customWidth="1"/>
    <col min="6" max="6" width="21.5546875" style="254" customWidth="1"/>
    <col min="7" max="7" width="26.6640625" style="295" customWidth="1"/>
    <col min="8" max="8" width="25.109375" style="196" customWidth="1"/>
    <col min="9" max="9" width="26" style="254" customWidth="1"/>
    <col min="10" max="10" width="13.5546875" style="16" customWidth="1"/>
    <col min="11" max="11" width="22.77734375" style="16" customWidth="1"/>
    <col min="12" max="12" width="4" hidden="1" customWidth="1"/>
    <col min="13" max="13" width="11" style="16" hidden="1" customWidth="1"/>
    <col min="14" max="14" width="3.33203125" style="121"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54"/>
  </cols>
  <sheetData>
    <row r="1" spans="1:122" x14ac:dyDescent="0.3">
      <c r="B1" s="297" t="s">
        <v>144</v>
      </c>
      <c r="C1" s="297"/>
      <c r="E1" s="255" t="s">
        <v>7</v>
      </c>
      <c r="F1" s="256">
        <v>2024</v>
      </c>
      <c r="G1" s="68" t="s">
        <v>40</v>
      </c>
      <c r="H1" s="257"/>
      <c r="I1" s="258"/>
      <c r="J1" s="259"/>
      <c r="M1" s="16" t="s">
        <v>17</v>
      </c>
      <c r="O1" s="16">
        <v>1</v>
      </c>
      <c r="P1" s="16" t="s">
        <v>353</v>
      </c>
    </row>
    <row r="2" spans="1:122" ht="44.25" customHeight="1" thickBot="1" x14ac:dyDescent="0.35">
      <c r="B2" s="535" t="s">
        <v>100</v>
      </c>
      <c r="C2" s="536"/>
      <c r="D2" s="260" t="s">
        <v>255</v>
      </c>
      <c r="E2" s="533" t="s">
        <v>101</v>
      </c>
      <c r="F2" s="533"/>
      <c r="G2" s="534"/>
      <c r="H2" s="366" t="s">
        <v>1059</v>
      </c>
      <c r="M2" s="16" t="s">
        <v>18</v>
      </c>
      <c r="N2" s="121">
        <v>50</v>
      </c>
      <c r="O2" s="16">
        <v>2</v>
      </c>
      <c r="P2" s="16">
        <v>9004</v>
      </c>
    </row>
    <row r="3" spans="1:122" ht="15" thickBot="1" x14ac:dyDescent="0.35">
      <c r="B3" s="298" t="s">
        <v>0</v>
      </c>
      <c r="C3" s="299"/>
      <c r="D3" s="262" t="e">
        <f>VLOOKUP(D2,'Unit Names(H)'!A2:B76,2,FALSE)</f>
        <v>#N/A</v>
      </c>
      <c r="E3" s="342"/>
      <c r="F3" s="263"/>
      <c r="G3" s="264"/>
      <c r="H3" s="261"/>
      <c r="N3" s="121">
        <v>51</v>
      </c>
      <c r="O3" s="16">
        <v>3</v>
      </c>
    </row>
    <row r="4" spans="1:122" ht="15" thickBot="1" x14ac:dyDescent="0.35">
      <c r="B4" s="300" t="s">
        <v>220</v>
      </c>
      <c r="C4" s="301"/>
      <c r="D4" s="265"/>
      <c r="E4" s="265"/>
      <c r="F4" s="266"/>
      <c r="G4" s="267"/>
      <c r="H4" s="261"/>
      <c r="I4" s="1"/>
      <c r="M4" s="16" t="s">
        <v>116</v>
      </c>
      <c r="N4" s="121">
        <v>52</v>
      </c>
      <c r="O4" s="16">
        <v>4</v>
      </c>
    </row>
    <row r="5" spans="1:122" ht="37.5" customHeight="1" x14ac:dyDescent="0.3">
      <c r="A5" s="244" t="s">
        <v>142</v>
      </c>
      <c r="B5" s="171" t="s">
        <v>32</v>
      </c>
      <c r="C5" s="171" t="s">
        <v>42</v>
      </c>
      <c r="D5" s="268" t="s">
        <v>1</v>
      </c>
      <c r="E5" s="268">
        <v>2023</v>
      </c>
      <c r="F5" s="269">
        <v>2024</v>
      </c>
      <c r="G5" s="270" t="s">
        <v>253</v>
      </c>
      <c r="H5" s="271" t="s">
        <v>105</v>
      </c>
      <c r="I5" s="256" t="s">
        <v>2</v>
      </c>
      <c r="M5" s="16" t="s">
        <v>168</v>
      </c>
    </row>
    <row r="6" spans="1:122" ht="22.5" customHeight="1" x14ac:dyDescent="0.3">
      <c r="A6" s="170"/>
      <c r="B6" s="316" t="s">
        <v>41</v>
      </c>
      <c r="C6" s="317"/>
      <c r="D6" s="318"/>
      <c r="E6" s="319"/>
      <c r="F6" s="320"/>
      <c r="G6" s="312"/>
      <c r="H6" s="15"/>
      <c r="I6" s="44"/>
      <c r="M6" s="16" t="s">
        <v>156</v>
      </c>
    </row>
    <row r="7" spans="1:122" s="16" customFormat="1" ht="63.75" customHeight="1" x14ac:dyDescent="0.3">
      <c r="A7" s="369">
        <v>333</v>
      </c>
      <c r="B7" s="244" t="s">
        <v>24</v>
      </c>
      <c r="C7" s="244" t="s">
        <v>43</v>
      </c>
      <c r="D7" s="253" t="s">
        <v>221</v>
      </c>
      <c r="E7" s="243" t="e">
        <f>INDEX('PY1 Data(H)'!$A$1:$CX$258,MATCH('Unit Data from Audit Worksheet'!$A7,'PY1 Data(H)'!$A$1:$A$258,0),MATCH('Unit Data from Audit Worksheet'!$D$2,'PY1 Data(H)'!$A$1:$CX$1,0))</f>
        <v>#N/A</v>
      </c>
      <c r="F7" s="120">
        <v>0</v>
      </c>
      <c r="G7" s="428">
        <f>IF(F7&lt;0,"Note: Number is normally positive.",)</f>
        <v>0</v>
      </c>
      <c r="H7" s="273"/>
      <c r="I7" s="498"/>
      <c r="J7" s="184"/>
      <c r="K7" s="365"/>
      <c r="L7"/>
      <c r="M7" s="16" t="s">
        <v>169</v>
      </c>
      <c r="N7" s="121"/>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57">
        <v>500</v>
      </c>
      <c r="B8" s="244" t="s">
        <v>19</v>
      </c>
      <c r="C8" s="244" t="s">
        <v>43</v>
      </c>
      <c r="D8" s="253" t="s">
        <v>222</v>
      </c>
      <c r="E8" s="243" t="e">
        <f>INDEX('PY1 Data(H)'!$A$1:$CX$258,MATCH('Unit Data from Audit Worksheet'!$A8,'PY1 Data(H)'!$A$1:$A$258,0),MATCH('Unit Data from Audit Worksheet'!$D$2,'PY1 Data(H)'!$A$1:$CX$1,0))</f>
        <v>#N/A</v>
      </c>
      <c r="F8" s="120">
        <v>0</v>
      </c>
      <c r="G8" s="428">
        <f>IF(F8&lt;0,"Note: Number is normally positive.",)</f>
        <v>0</v>
      </c>
      <c r="H8" s="273"/>
      <c r="I8" s="499"/>
      <c r="J8" s="184"/>
      <c r="K8" s="365"/>
      <c r="L8"/>
      <c r="M8" s="16" t="s">
        <v>170</v>
      </c>
      <c r="N8" s="121"/>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371">
        <v>385</v>
      </c>
      <c r="B9" s="3" t="s">
        <v>22</v>
      </c>
      <c r="C9" s="244" t="s">
        <v>43</v>
      </c>
      <c r="D9" s="56" t="s">
        <v>44</v>
      </c>
      <c r="E9" s="243" t="e">
        <f>INDEX('PY1 Data(H)'!$A$1:$CX$258,MATCH('Unit Data from Audit Worksheet'!$A9,'PY1 Data(H)'!$A$1:$A$258,0),MATCH('Unit Data from Audit Worksheet'!$D$2,'PY1 Data(H)'!$A$1:$CX$1,0))-INDEX('PY1 Data(H)'!$A$1:$CX$258,MATCH('Unit Data from Audit Worksheet'!$A11,'PY1 Data(H)'!$A$1:$A$258,0),MATCH('Unit Data from Audit Worksheet'!$D$2,'PY1 Data(H)'!$A$1:$CX$1,0))</f>
        <v>#N/A</v>
      </c>
      <c r="F9" s="120">
        <v>0</v>
      </c>
      <c r="G9" s="428">
        <f>IF((F7+F8)&gt;F9,"Error: Please review Account numbers (333+500)&gt;385",)</f>
        <v>0</v>
      </c>
      <c r="H9" s="15"/>
      <c r="I9" s="499"/>
      <c r="J9" s="479"/>
      <c r="K9" s="365"/>
    </row>
    <row r="10" spans="1:122" s="16" customFormat="1" ht="90" customHeight="1" x14ac:dyDescent="0.3">
      <c r="A10" s="57">
        <v>575</v>
      </c>
      <c r="B10" s="244" t="s">
        <v>26</v>
      </c>
      <c r="C10" s="244" t="s">
        <v>43</v>
      </c>
      <c r="D10" s="302" t="s">
        <v>223</v>
      </c>
      <c r="E10" s="243" t="e">
        <f>INDEX('PY1 Data(H)'!$A$1:$CX$258,MATCH('Unit Data from Audit Worksheet'!$A10,'PY1 Data(H)'!$A$1:$A$258,0),MATCH('Unit Data from Audit Worksheet'!$D$2,'PY1 Data(H)'!$A$1:$CX$1,0))</f>
        <v>#N/A</v>
      </c>
      <c r="F10" s="120">
        <v>0</v>
      </c>
      <c r="G10" s="428">
        <f>IF(F10&lt;0,"Note: Number is normally positive.",)</f>
        <v>0</v>
      </c>
      <c r="H10" s="274"/>
      <c r="I10" s="500"/>
      <c r="J10" s="479"/>
      <c r="K10" s="365"/>
      <c r="L10"/>
      <c r="N10" s="121"/>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57">
        <v>576</v>
      </c>
      <c r="B11" s="244" t="s">
        <v>26</v>
      </c>
      <c r="C11" s="244" t="s">
        <v>43</v>
      </c>
      <c r="D11" s="302" t="s">
        <v>224</v>
      </c>
      <c r="E11" s="243" t="e">
        <f>INDEX('PY1 Data(H)'!$A$1:$CX$258,MATCH('Unit Data from Audit Worksheet'!$A11,'PY1 Data(H)'!$A$1:$A$258,0),MATCH('Unit Data from Audit Worksheet'!$D$2,'PY1 Data(H)'!$A$1:$CX$1,0))</f>
        <v>#N/A</v>
      </c>
      <c r="F11" s="120">
        <v>0</v>
      </c>
      <c r="G11" s="428">
        <f>IF(F11&lt;0,"Error: Enter as positive.",)</f>
        <v>0</v>
      </c>
      <c r="H11" s="274"/>
      <c r="I11" s="500"/>
      <c r="J11" s="116"/>
      <c r="K11" s="365"/>
      <c r="L11"/>
      <c r="N11" s="12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91.8" customHeight="1" x14ac:dyDescent="0.3">
      <c r="A12" s="372">
        <v>626</v>
      </c>
      <c r="B12" s="303" t="s">
        <v>174</v>
      </c>
      <c r="C12" s="303" t="s">
        <v>43</v>
      </c>
      <c r="D12" s="143" t="s">
        <v>225</v>
      </c>
      <c r="E12" s="243" t="e">
        <f>INDEX('PY1 Data(H)'!$A$1:$CX$258,MATCH('Unit Data from Audit Worksheet'!$A12,'PY1 Data(H)'!$A$1:$A$258,0),MATCH('Unit Data from Audit Worksheet'!$D$2,'PY1 Data(H)'!$A$1:$CX$1,0))-INDEX('PY1 Data(H)'!$A$1:$CX$258,MATCH('Unit Data from Audit Worksheet'!$A11,'PY1 Data(H)'!$A$1:$A$258,0),MATCH('Unit Data from Audit Worksheet'!$D$2,'PY1 Data(H)'!$A$1:$CX$1,0))</f>
        <v>#N/A</v>
      </c>
      <c r="F12" s="120">
        <v>0</v>
      </c>
      <c r="G12" s="428">
        <f>IF(F12&lt;0,"Error: Enter as positive.",)</f>
        <v>0</v>
      </c>
      <c r="H12" s="275"/>
      <c r="I12" s="501"/>
      <c r="J12" s="479"/>
      <c r="K12" s="365"/>
    </row>
    <row r="13" spans="1:122" ht="91.8" customHeight="1" x14ac:dyDescent="0.3">
      <c r="A13" s="124">
        <v>627</v>
      </c>
      <c r="B13" s="468" t="s">
        <v>132</v>
      </c>
      <c r="C13" s="303" t="s">
        <v>43</v>
      </c>
      <c r="D13" s="143" t="s">
        <v>226</v>
      </c>
      <c r="E13" s="243" t="e">
        <f>INDEX('PY1 Data(H)'!$A$1:$CX$258,MATCH('Unit Data from Audit Worksheet'!$A13,'PY1 Data(H)'!$A$1:$A$258,0),MATCH('Unit Data from Audit Worksheet'!$D$2,'PY1 Data(H)'!$A$1:$CX$1,0))</f>
        <v>#N/A</v>
      </c>
      <c r="F13" s="120">
        <v>0</v>
      </c>
      <c r="G13" s="428">
        <f>IF(F13&gt;F12,"Please review account numbers 627 &gt;626",)</f>
        <v>0</v>
      </c>
      <c r="H13" s="275"/>
      <c r="I13" s="501"/>
      <c r="J13" s="116"/>
      <c r="K13" s="365"/>
    </row>
    <row r="14" spans="1:122" ht="105" customHeight="1" x14ac:dyDescent="0.3">
      <c r="A14" s="124">
        <v>628</v>
      </c>
      <c r="B14" s="468" t="s">
        <v>132</v>
      </c>
      <c r="C14" s="303" t="s">
        <v>43</v>
      </c>
      <c r="D14" s="143" t="s">
        <v>227</v>
      </c>
      <c r="E14" s="243" t="e">
        <f>INDEX('PY1 Data(H)'!$A$1:$CX$258,MATCH('Unit Data from Audit Worksheet'!$A14,'PY1 Data(H)'!$A$1:$A$258,0),MATCH('Unit Data from Audit Worksheet'!$D$2,'PY1 Data(H)'!$A$1:$CX$1,0))</f>
        <v>#N/A</v>
      </c>
      <c r="F14" s="120">
        <v>0</v>
      </c>
      <c r="G14" s="428">
        <f>IF(F14&gt;F12,"Please review account numbers 628 &gt; 626",)</f>
        <v>0</v>
      </c>
      <c r="H14" s="275"/>
      <c r="I14" s="501"/>
      <c r="J14" s="116"/>
      <c r="K14" s="365"/>
    </row>
    <row r="15" spans="1:122" ht="95.25" customHeight="1" x14ac:dyDescent="0.3">
      <c r="A15" s="124">
        <v>629</v>
      </c>
      <c r="B15" s="468" t="s">
        <v>132</v>
      </c>
      <c r="C15" s="303" t="s">
        <v>43</v>
      </c>
      <c r="D15" s="143" t="s">
        <v>228</v>
      </c>
      <c r="E15" s="243" t="e">
        <f>INDEX('PY1 Data(H)'!$A$1:$CX$258,MATCH('Unit Data from Audit Worksheet'!$A15,'PY1 Data(H)'!$A$1:$A$258,0),MATCH('Unit Data from Audit Worksheet'!$D$2,'PY1 Data(H)'!$A$1:$CX$1,0))</f>
        <v>#N/A</v>
      </c>
      <c r="F15" s="120">
        <v>0</v>
      </c>
      <c r="G15" s="428">
        <f>IF(F15&gt;F12,"Please review account numbers 629 &gt; 626",)</f>
        <v>0</v>
      </c>
      <c r="H15" s="275"/>
      <c r="I15" s="501"/>
      <c r="J15" s="116"/>
      <c r="K15" s="365"/>
    </row>
    <row r="16" spans="1:122" ht="69" customHeight="1" x14ac:dyDescent="0.3">
      <c r="A16" s="124">
        <v>630</v>
      </c>
      <c r="B16" s="468" t="s">
        <v>132</v>
      </c>
      <c r="C16" s="303" t="s">
        <v>43</v>
      </c>
      <c r="D16" s="143" t="s">
        <v>165</v>
      </c>
      <c r="E16" s="243" t="e">
        <f>INDEX('PY1 Data(H)'!$A$1:$CX$258,MATCH('Unit Data from Audit Worksheet'!$A16,'PY1 Data(H)'!$A$1:$A$258,0),MATCH('Unit Data from Audit Worksheet'!$D$2,'PY1 Data(H)'!$A$1:$CX$1,0))</f>
        <v>#N/A</v>
      </c>
      <c r="F16" s="120">
        <v>0</v>
      </c>
      <c r="G16" s="428">
        <f>IF(F16&gt;F12,"Please review account numbers 630 &gt; 626",)</f>
        <v>0</v>
      </c>
      <c r="H16" s="275"/>
      <c r="I16" s="501"/>
      <c r="J16" s="116"/>
      <c r="K16" s="365"/>
    </row>
    <row r="17" spans="1:11" ht="95.25" customHeight="1" x14ac:dyDescent="0.3">
      <c r="A17" s="124">
        <v>631</v>
      </c>
      <c r="B17" s="468" t="s">
        <v>132</v>
      </c>
      <c r="C17" s="303" t="s">
        <v>43</v>
      </c>
      <c r="D17" s="143" t="s">
        <v>229</v>
      </c>
      <c r="E17" s="243" t="e">
        <f>INDEX('PY1 Data(H)'!$A$1:$CX$258,MATCH('Unit Data from Audit Worksheet'!$A17,'PY1 Data(H)'!$A$1:$A$258,0),MATCH('Unit Data from Audit Worksheet'!$D$2,'PY1 Data(H)'!$A$1:$CX$1,0))</f>
        <v>#N/A</v>
      </c>
      <c r="F17" s="120">
        <v>0</v>
      </c>
      <c r="G17" s="428">
        <f>IF(F17&gt;F12,"Please review account numbers 631 &gt; 626",)</f>
        <v>0</v>
      </c>
      <c r="H17" s="275"/>
      <c r="I17" s="501"/>
      <c r="J17" s="116"/>
      <c r="K17" s="365"/>
    </row>
    <row r="18" spans="1:11" ht="55.5" customHeight="1" x14ac:dyDescent="0.3">
      <c r="A18" s="371">
        <v>338</v>
      </c>
      <c r="B18" s="3" t="s">
        <v>20</v>
      </c>
      <c r="C18" s="244" t="s">
        <v>43</v>
      </c>
      <c r="D18" s="56" t="s">
        <v>45</v>
      </c>
      <c r="E18" s="243" t="e">
        <f>INDEX('PY1 Data(H)'!$A$1:$CX$258,MATCH('Unit Data from Audit Worksheet'!$A18,'PY1 Data(H)'!$A$1:$A$258,0),MATCH('Unit Data from Audit Worksheet'!$D$2,'PY1 Data(H)'!$A$1:$CX$1,0))-INDEX('PY1 Data(H)'!$A$1:$CX$258,MATCH('Unit Data from Audit Worksheet'!$A11,'PY1 Data(H)'!$A$1:$A$258,0),MATCH('Unit Data from Audit Worksheet'!$D$2,'PY1 Data(H)'!$A$1:$CX$1,0))</f>
        <v>#N/A</v>
      </c>
      <c r="F18" s="120">
        <v>0</v>
      </c>
      <c r="G18" s="428" t="str">
        <f>IF(F12&gt;F18,"Error: Please review accts 626 &gt; 338","")</f>
        <v/>
      </c>
      <c r="H18" s="15"/>
      <c r="I18" s="499"/>
      <c r="J18" s="479"/>
      <c r="K18" s="365"/>
    </row>
    <row r="19" spans="1:11" ht="89.25" customHeight="1" x14ac:dyDescent="0.3">
      <c r="A19" s="57">
        <v>335</v>
      </c>
      <c r="B19" s="3" t="s">
        <v>20</v>
      </c>
      <c r="C19" s="244" t="s">
        <v>43</v>
      </c>
      <c r="D19" s="253" t="s">
        <v>230</v>
      </c>
      <c r="E19" s="243" t="e">
        <f>INDEX('PY1 Data(H)'!$A$1:$CX$258,MATCH('Unit Data from Audit Worksheet'!$A19,'PY1 Data(H)'!$A$1:$A$258,0),MATCH('Unit Data from Audit Worksheet'!$D$2,'PY1 Data(H)'!$A$1:$CX$1,0))</f>
        <v>#N/A</v>
      </c>
      <c r="F19" s="120">
        <v>0</v>
      </c>
      <c r="G19" s="428">
        <f>IF(F19&lt;0,"Error: Enter as positive.",)</f>
        <v>0</v>
      </c>
      <c r="H19" s="15"/>
      <c r="I19" s="502"/>
      <c r="J19" s="116"/>
      <c r="K19" s="365"/>
    </row>
    <row r="20" spans="1:11" ht="48.75" customHeight="1" x14ac:dyDescent="0.3">
      <c r="A20" s="57">
        <v>252</v>
      </c>
      <c r="B20" s="3" t="s">
        <v>20</v>
      </c>
      <c r="C20" s="244" t="s">
        <v>43</v>
      </c>
      <c r="D20" s="56" t="s">
        <v>46</v>
      </c>
      <c r="E20" s="243" t="e">
        <f>INDEX('PY1 Data(H)'!$A$1:$CX$258,MATCH('Unit Data from Audit Worksheet'!$A20,'PY1 Data(H)'!$A$1:$A$258,0),MATCH('Unit Data from Audit Worksheet'!$D$2,'PY1 Data(H)'!$A$1:$CX$1,0))</f>
        <v>#N/A</v>
      </c>
      <c r="F20" s="120">
        <v>0</v>
      </c>
      <c r="G20" s="276"/>
      <c r="H20" s="15"/>
      <c r="I20" s="503"/>
      <c r="J20" s="479"/>
      <c r="K20" s="365"/>
    </row>
    <row r="21" spans="1:11" ht="43.2" x14ac:dyDescent="0.3">
      <c r="A21" s="57">
        <v>253</v>
      </c>
      <c r="B21" s="3" t="s">
        <v>20</v>
      </c>
      <c r="C21" s="244" t="s">
        <v>43</v>
      </c>
      <c r="D21" s="56" t="s">
        <v>47</v>
      </c>
      <c r="E21" s="243" t="e">
        <f>INDEX('PY1 Data(H)'!$A$1:$CX$258,MATCH('Unit Data from Audit Worksheet'!$A21,'PY1 Data(H)'!$A$1:$A$258,0),MATCH('Unit Data from Audit Worksheet'!$D$2,'PY1 Data(H)'!$A$1:$CX$1,0))</f>
        <v>#N/A</v>
      </c>
      <c r="F21" s="120">
        <v>0</v>
      </c>
      <c r="G21" s="428"/>
      <c r="H21" s="15"/>
      <c r="I21" s="503"/>
      <c r="J21" s="479"/>
      <c r="K21" s="365"/>
    </row>
    <row r="22" spans="1:11" ht="59.4" customHeight="1" x14ac:dyDescent="0.3">
      <c r="A22" s="57">
        <v>254</v>
      </c>
      <c r="B22" s="3" t="s">
        <v>20</v>
      </c>
      <c r="C22" s="244" t="s">
        <v>43</v>
      </c>
      <c r="D22" s="56" t="s">
        <v>231</v>
      </c>
      <c r="E22" s="243" t="e">
        <f>INDEX('PY1 Data(H)'!$A$1:$CX$258,MATCH('Unit Data from Audit Worksheet'!$A22,'PY1 Data(H)'!$A$1:$A$258,0),MATCH('Unit Data from Audit Worksheet'!$D$2,'PY1 Data(H)'!$A$1:$CX$1,0))</f>
        <v>#N/A</v>
      </c>
      <c r="F22" s="120">
        <v>0</v>
      </c>
      <c r="G22" s="428">
        <f>IF(H22=0,,"Error: Total assets and deferred outflows less total liabilities and deferred inflows do not equal total net position. Account numbers  385-338-252-253-254 = 0.  The amount the formula is off is located in the cell to the right")</f>
        <v>0</v>
      </c>
      <c r="H22" s="274">
        <f>F9-F18-F20-F21-F22</f>
        <v>0</v>
      </c>
      <c r="I22" s="498"/>
      <c r="J22" s="479"/>
      <c r="K22" s="365"/>
    </row>
    <row r="23" spans="1:11" ht="21.75" customHeight="1" x14ac:dyDescent="0.3">
      <c r="A23" s="57"/>
      <c r="B23" s="307" t="s">
        <v>48</v>
      </c>
      <c r="C23" s="308"/>
      <c r="D23" s="309"/>
      <c r="E23" s="310"/>
      <c r="F23" s="321"/>
      <c r="G23" s="322"/>
      <c r="H23" s="15"/>
      <c r="I23" s="503"/>
      <c r="J23" s="116"/>
      <c r="K23" s="365"/>
    </row>
    <row r="24" spans="1:11" ht="59.25" customHeight="1" x14ac:dyDescent="0.3">
      <c r="A24" s="57">
        <v>502</v>
      </c>
      <c r="B24" s="3" t="s">
        <v>19</v>
      </c>
      <c r="C24" s="244" t="s">
        <v>50</v>
      </c>
      <c r="D24" s="253" t="s">
        <v>232</v>
      </c>
      <c r="E24" s="243" t="e">
        <f>INDEX('PY1 Data(H)'!$A$1:$CX$258,MATCH('Unit Data from Audit Worksheet'!$A24,'PY1 Data(H)'!$A$1:$A$258,0),MATCH('Unit Data from Audit Worksheet'!$D$2,'PY1 Data(H)'!$A$1:$CX$1,0))</f>
        <v>#N/A</v>
      </c>
      <c r="F24" s="120">
        <v>0</v>
      </c>
      <c r="G24" s="428">
        <f>IF(F24&lt;0,"Note: Number is normally positive.",)</f>
        <v>0</v>
      </c>
      <c r="H24" s="15"/>
      <c r="I24" s="503"/>
      <c r="J24" s="479"/>
      <c r="K24" s="365"/>
    </row>
    <row r="25" spans="1:11" ht="59.25" customHeight="1" x14ac:dyDescent="0.3">
      <c r="A25" s="57">
        <v>503</v>
      </c>
      <c r="B25" s="3" t="s">
        <v>19</v>
      </c>
      <c r="C25" s="244" t="s">
        <v>50</v>
      </c>
      <c r="D25" s="56" t="s">
        <v>49</v>
      </c>
      <c r="E25" s="243" t="e">
        <f>INDEX('PY1 Data(H)'!$A$1:$CX$258,MATCH('Unit Data from Audit Worksheet'!$A25,'PY1 Data(H)'!$A$1:$A$258,0),MATCH('Unit Data from Audit Worksheet'!$D$2,'PY1 Data(H)'!$A$1:$CX$1,0))</f>
        <v>#N/A</v>
      </c>
      <c r="F25" s="429">
        <v>0</v>
      </c>
      <c r="G25" s="428">
        <f>IF(F25&lt;0,"Note: Number is normally positive.",)</f>
        <v>0</v>
      </c>
      <c r="H25" s="15"/>
      <c r="I25" s="498"/>
      <c r="J25" s="116"/>
      <c r="K25" s="365"/>
    </row>
    <row r="26" spans="1:11" ht="27" customHeight="1" x14ac:dyDescent="0.3">
      <c r="A26" s="57"/>
      <c r="B26" s="307" t="s">
        <v>51</v>
      </c>
      <c r="C26" s="308"/>
      <c r="D26" s="309"/>
      <c r="E26" s="310"/>
      <c r="F26" s="311"/>
      <c r="G26" s="312"/>
      <c r="H26" s="15"/>
      <c r="I26" s="503"/>
      <c r="J26" s="116"/>
      <c r="K26" s="365"/>
    </row>
    <row r="27" spans="1:11" ht="57.6" customHeight="1" x14ac:dyDescent="0.3">
      <c r="A27" s="57">
        <v>388</v>
      </c>
      <c r="B27" s="3" t="s">
        <v>22</v>
      </c>
      <c r="C27" s="3" t="s">
        <v>56</v>
      </c>
      <c r="D27" s="56" t="s">
        <v>52</v>
      </c>
      <c r="E27" s="243" t="e">
        <f>INDEX('PY1 Data(H)'!$A$1:$CX$258,MATCH('Unit Data from Audit Worksheet'!$A27,'PY1 Data(H)'!$A$1:$A$258,0),MATCH('Unit Data from Audit Worksheet'!$D$2,'PY1 Data(H)'!$A$1:$CX$1,0))</f>
        <v>#N/A</v>
      </c>
      <c r="F27" s="120">
        <v>0</v>
      </c>
      <c r="G27" s="428">
        <f t="shared" ref="G27:G33" si="0">IF(F27&lt;0,"Error: Enter as positive.",)</f>
        <v>0</v>
      </c>
      <c r="H27" s="15"/>
      <c r="I27" s="503"/>
      <c r="J27" s="479"/>
      <c r="K27" s="365"/>
    </row>
    <row r="28" spans="1:11" ht="57.6" customHeight="1" x14ac:dyDescent="0.3">
      <c r="A28" s="57">
        <v>339</v>
      </c>
      <c r="B28" s="3" t="s">
        <v>20</v>
      </c>
      <c r="C28" s="3" t="s">
        <v>56</v>
      </c>
      <c r="D28" s="56" t="s">
        <v>53</v>
      </c>
      <c r="E28" s="243" t="e">
        <f>INDEX('PY1 Data(H)'!$A$1:$CX$258,MATCH('Unit Data from Audit Worksheet'!$A28,'PY1 Data(H)'!$A$1:$A$258,0),MATCH('Unit Data from Audit Worksheet'!$D$2,'PY1 Data(H)'!$A$1:$CX$1,0))</f>
        <v>#N/A</v>
      </c>
      <c r="F28" s="120">
        <v>0</v>
      </c>
      <c r="G28" s="428">
        <f t="shared" si="0"/>
        <v>0</v>
      </c>
      <c r="H28" s="15"/>
      <c r="I28" s="503"/>
      <c r="J28" s="479"/>
      <c r="K28" s="365"/>
    </row>
    <row r="29" spans="1:11" ht="57.6" customHeight="1" x14ac:dyDescent="0.3">
      <c r="A29" s="57">
        <v>504</v>
      </c>
      <c r="B29" s="3" t="s">
        <v>20</v>
      </c>
      <c r="C29" s="3" t="s">
        <v>56</v>
      </c>
      <c r="D29" s="56" t="s">
        <v>54</v>
      </c>
      <c r="E29" s="243" t="e">
        <f>INDEX('PY1 Data(H)'!$A$1:$CX$258,MATCH('Unit Data from Audit Worksheet'!$A29,'PY1 Data(H)'!$A$1:$A$258,0),MATCH('Unit Data from Audit Worksheet'!$D$2,'PY1 Data(H)'!$A$1:$CX$1,0))</f>
        <v>#N/A</v>
      </c>
      <c r="F29" s="120">
        <v>0</v>
      </c>
      <c r="G29" s="428">
        <f t="shared" si="0"/>
        <v>0</v>
      </c>
      <c r="H29" s="15"/>
      <c r="I29" s="503"/>
      <c r="J29" s="479"/>
      <c r="K29" s="365"/>
    </row>
    <row r="30" spans="1:11" ht="57.6" customHeight="1" x14ac:dyDescent="0.3">
      <c r="A30" s="57">
        <v>505</v>
      </c>
      <c r="B30" s="3" t="s">
        <v>20</v>
      </c>
      <c r="C30" s="3" t="s">
        <v>56</v>
      </c>
      <c r="D30" s="248" t="s">
        <v>55</v>
      </c>
      <c r="E30" s="243" t="e">
        <f>INDEX('PY1 Data(H)'!$A$1:$CX$258,MATCH('Unit Data from Audit Worksheet'!$A30,'PY1 Data(H)'!$A$1:$A$258,0),MATCH('Unit Data from Audit Worksheet'!$D$2,'PY1 Data(H)'!$A$1:$CX$1,0))</f>
        <v>#N/A</v>
      </c>
      <c r="F30" s="120">
        <v>0</v>
      </c>
      <c r="G30" s="428">
        <f t="shared" si="0"/>
        <v>0</v>
      </c>
      <c r="H30" s="15"/>
      <c r="I30" s="503"/>
      <c r="J30" s="479"/>
      <c r="K30" s="365"/>
    </row>
    <row r="31" spans="1:11" ht="72.599999999999994" customHeight="1" x14ac:dyDescent="0.3">
      <c r="A31" s="57">
        <v>341</v>
      </c>
      <c r="B31" s="3" t="s">
        <v>20</v>
      </c>
      <c r="C31" s="3" t="s">
        <v>56</v>
      </c>
      <c r="D31" s="253" t="s">
        <v>233</v>
      </c>
      <c r="E31" s="243" t="e">
        <f>INDEX('PY1 Data(H)'!$A$1:$CX$258,MATCH('Unit Data from Audit Worksheet'!$A31,'PY1 Data(H)'!$A$1:$A$258,0),MATCH('Unit Data from Audit Worksheet'!$D$2,'PY1 Data(H)'!$A$1:$CX$1,0))</f>
        <v>#N/A</v>
      </c>
      <c r="F31" s="120">
        <v>0</v>
      </c>
      <c r="G31" s="428">
        <f t="shared" si="0"/>
        <v>0</v>
      </c>
      <c r="H31" s="15"/>
      <c r="I31" s="503"/>
      <c r="J31" s="479"/>
      <c r="K31" s="365"/>
    </row>
    <row r="32" spans="1:11" ht="72.599999999999994" customHeight="1" x14ac:dyDescent="0.3">
      <c r="A32" s="57">
        <v>386</v>
      </c>
      <c r="B32" s="3" t="s">
        <v>20</v>
      </c>
      <c r="C32" s="3" t="s">
        <v>56</v>
      </c>
      <c r="D32" s="56" t="s">
        <v>234</v>
      </c>
      <c r="E32" s="243" t="e">
        <f>INDEX('PY1 Data(H)'!$A$1:$CX$258,MATCH('Unit Data from Audit Worksheet'!$A32,'PY1 Data(H)'!$A$1:$A$258,0),MATCH('Unit Data from Audit Worksheet'!$D$2,'PY1 Data(H)'!$A$1:$CX$1,0))</f>
        <v>#N/A</v>
      </c>
      <c r="F32" s="120">
        <v>0</v>
      </c>
      <c r="G32" s="428">
        <f t="shared" si="0"/>
        <v>0</v>
      </c>
      <c r="H32" s="15"/>
      <c r="I32" s="503"/>
      <c r="J32" s="116"/>
      <c r="K32" s="365"/>
    </row>
    <row r="33" spans="1:122" ht="72.599999999999994" customHeight="1" x14ac:dyDescent="0.3">
      <c r="A33" s="57">
        <v>387</v>
      </c>
      <c r="B33" s="3" t="s">
        <v>22</v>
      </c>
      <c r="C33" s="3" t="s">
        <v>56</v>
      </c>
      <c r="D33" s="56" t="s">
        <v>235</v>
      </c>
      <c r="E33" s="243" t="e">
        <f>INDEX('PY1 Data(H)'!$A$1:$CX$258,MATCH('Unit Data from Audit Worksheet'!$A33,'PY1 Data(H)'!$A$1:$A$258,0),MATCH('Unit Data from Audit Worksheet'!$D$2,'PY1 Data(H)'!$A$1:$CX$1,0))</f>
        <v>#N/A</v>
      </c>
      <c r="F33" s="120">
        <v>0</v>
      </c>
      <c r="G33" s="428">
        <f t="shared" si="0"/>
        <v>0</v>
      </c>
      <c r="H33" s="15"/>
      <c r="I33" s="503"/>
      <c r="J33" s="479"/>
      <c r="K33" s="365"/>
    </row>
    <row r="34" spans="1:122" ht="92.25" customHeight="1" x14ac:dyDescent="0.3">
      <c r="A34" s="57">
        <v>389</v>
      </c>
      <c r="B34" s="3" t="s">
        <v>22</v>
      </c>
      <c r="C34" s="3" t="s">
        <v>56</v>
      </c>
      <c r="D34" s="253" t="s">
        <v>236</v>
      </c>
      <c r="E34" s="243" t="e">
        <f>INDEX('PY1 Data(H)'!$A$1:$CX$258,MATCH('Unit Data from Audit Worksheet'!$A34,'PY1 Data(H)'!$A$1:$A$258,0),MATCH('Unit Data from Audit Worksheet'!$D$2,'PY1 Data(H)'!$A$1:$CX$1,0))</f>
        <v>#N/A</v>
      </c>
      <c r="F34" s="120">
        <v>0</v>
      </c>
      <c r="G34" s="428"/>
      <c r="H34" s="15"/>
      <c r="I34" s="498"/>
      <c r="J34" s="116"/>
      <c r="K34" s="365"/>
    </row>
    <row r="35" spans="1:122" ht="138" customHeight="1" x14ac:dyDescent="0.3">
      <c r="A35" s="57">
        <v>255</v>
      </c>
      <c r="B35" s="3" t="s">
        <v>20</v>
      </c>
      <c r="C35" s="3" t="s">
        <v>56</v>
      </c>
      <c r="D35" s="253" t="s">
        <v>237</v>
      </c>
      <c r="E35" s="243" t="e">
        <f>INDEX('PY1 Data(H)'!$A$1:$CX$258,MATCH('Unit Data from Audit Worksheet'!$A35,'PY1 Data(H)'!$A$1:$A$258,0),MATCH('Unit Data from Audit Worksheet'!$D$2,'PY1 Data(H)'!$A$1:$CX$1,0))</f>
        <v>#N/A</v>
      </c>
      <c r="F35" s="120">
        <v>0</v>
      </c>
      <c r="G35" s="428">
        <f>IF(H35=0,,"Error: Total revenues less total expenses do not equal total change in net position. Account numbers 339+504+505+341+386-387+389-388-255 = 0  The amount the formula is off is located in the cell to the right")</f>
        <v>0</v>
      </c>
      <c r="H35" s="430">
        <f>F28+F29+F30+F31+F32-F33+F34-F27-F35</f>
        <v>0</v>
      </c>
      <c r="I35" s="504"/>
      <c r="J35" s="479"/>
      <c r="K35" s="365"/>
    </row>
    <row r="36" spans="1:122" ht="138" customHeight="1" x14ac:dyDescent="0.3">
      <c r="A36" s="57">
        <v>376</v>
      </c>
      <c r="B36" s="3" t="s">
        <v>20</v>
      </c>
      <c r="C36" s="3" t="s">
        <v>56</v>
      </c>
      <c r="D36" s="253" t="s">
        <v>238</v>
      </c>
      <c r="E36" s="243" t="e">
        <f>INDEX('PY1 Data(H)'!$A$1:$CX$258,MATCH('Unit Data from Audit Worksheet'!$A36,'PY1 Data(H)'!$A$1:$A$258,0),MATCH('Unit Data from Audit Worksheet'!$D$2,'PY1 Data(H)'!$A$1:$CX$1,0))</f>
        <v>#N/A</v>
      </c>
      <c r="F36" s="118">
        <v>0</v>
      </c>
      <c r="G36" s="432" t="e">
        <f>IF(H36=0,,"Error: Beginning Balance does not agree with our records.  Account numbers  252+253+254-255-376-(Prior Year 252+253+254)=0  The amount the formula is off is located in the cell to the right")</f>
        <v>#N/A</v>
      </c>
      <c r="H36" s="433" t="e">
        <f>F20+F21+F22-F35-F36-(E20+E21+E22)</f>
        <v>#N/A</v>
      </c>
      <c r="I36" s="506" t="e">
        <f>IF(H36=0," ","If the out of balance is because prior years data is not populated in cells E20,E21,E22, disregard the error message.  Do not include prior year's ending balances in cell F36")</f>
        <v>#N/A</v>
      </c>
      <c r="J36" s="370"/>
      <c r="K36" s="365"/>
    </row>
    <row r="37" spans="1:122" ht="25.5" customHeight="1" x14ac:dyDescent="0.3">
      <c r="A37" s="57"/>
      <c r="B37" s="307" t="s">
        <v>117</v>
      </c>
      <c r="C37" s="308"/>
      <c r="D37" s="309"/>
      <c r="E37" s="310"/>
      <c r="F37" s="311"/>
      <c r="G37" s="312"/>
      <c r="H37" s="15"/>
      <c r="I37" s="503"/>
      <c r="J37" s="116"/>
      <c r="K37" s="365"/>
    </row>
    <row r="38" spans="1:122" s="16" customFormat="1" ht="86.25" customHeight="1" x14ac:dyDescent="0.3">
      <c r="A38" s="57">
        <v>592</v>
      </c>
      <c r="B38" s="244" t="s">
        <v>21</v>
      </c>
      <c r="C38" s="244" t="s">
        <v>119</v>
      </c>
      <c r="D38" s="253" t="s">
        <v>239</v>
      </c>
      <c r="E38" s="243" t="e">
        <f>INDEX('PY1 Data(H)'!$A$1:$CX$258,MATCH('Unit Data from Audit Worksheet'!$A38,'PY1 Data(H)'!$A$1:$A$258,0),MATCH('Unit Data from Audit Worksheet'!$D$2,'PY1 Data(H)'!$A$1:$CX$1,0))</f>
        <v>#N/A</v>
      </c>
      <c r="F38" s="120">
        <v>0</v>
      </c>
      <c r="G38" s="428"/>
      <c r="H38" s="273"/>
      <c r="I38" s="498"/>
      <c r="J38" s="479"/>
      <c r="K38" s="365"/>
      <c r="L38"/>
      <c r="N38" s="121"/>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row>
    <row r="39" spans="1:122" s="16" customFormat="1" ht="71.25" customHeight="1" x14ac:dyDescent="0.3">
      <c r="A39" s="57">
        <v>591</v>
      </c>
      <c r="B39" s="244" t="s">
        <v>21</v>
      </c>
      <c r="C39" s="244" t="s">
        <v>119</v>
      </c>
      <c r="D39" s="56" t="s">
        <v>120</v>
      </c>
      <c r="E39" s="243" t="e">
        <f>INDEX('PY1 Data(H)'!$A$1:$CX$258,MATCH('Unit Data from Audit Worksheet'!$A39,'PY1 Data(H)'!$A$1:$A$258,0),MATCH('Unit Data from Audit Worksheet'!$D$2,'PY1 Data(H)'!$A$1:$CX$1,0))</f>
        <v>#N/A</v>
      </c>
      <c r="F39" s="120">
        <v>0</v>
      </c>
      <c r="G39" s="428">
        <f>IF(F39&lt;0,"Error: Enter as positive.",)</f>
        <v>0</v>
      </c>
      <c r="H39" s="273"/>
      <c r="I39" s="498"/>
      <c r="J39" s="479"/>
      <c r="K39" s="365"/>
      <c r="L39"/>
      <c r="N39" s="121"/>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ht="27" customHeight="1" x14ac:dyDescent="0.3">
      <c r="A40" s="57"/>
      <c r="B40" s="307" t="s">
        <v>57</v>
      </c>
      <c r="C40" s="308"/>
      <c r="D40" s="313"/>
      <c r="E40" s="310"/>
      <c r="F40" s="314"/>
      <c r="G40" s="315"/>
      <c r="H40" s="15"/>
      <c r="I40" s="503"/>
      <c r="J40" s="116"/>
      <c r="K40" s="365"/>
    </row>
    <row r="41" spans="1:122" s="16" customFormat="1" ht="55.5" customHeight="1" x14ac:dyDescent="0.3">
      <c r="A41" s="57">
        <v>506</v>
      </c>
      <c r="B41" s="244" t="s">
        <v>19</v>
      </c>
      <c r="C41" s="244" t="s">
        <v>61</v>
      </c>
      <c r="D41" s="56" t="s">
        <v>240</v>
      </c>
      <c r="E41" s="243" t="e">
        <f>INDEX('PY1 Data(H)'!$A$1:$CX$258,MATCH('Unit Data from Audit Worksheet'!$A41,'PY1 Data(H)'!$A$1:$A$258,0),MATCH('Unit Data from Audit Worksheet'!$D$2,'PY1 Data(H)'!$A$1:$CX$1,0))</f>
        <v>#N/A</v>
      </c>
      <c r="F41" s="120">
        <v>0</v>
      </c>
      <c r="G41" s="428">
        <f>IF(F41&lt;0,"Note: Number is normally positive.",)</f>
        <v>0</v>
      </c>
      <c r="H41" s="273"/>
      <c r="I41" s="503"/>
      <c r="J41" s="479"/>
      <c r="K41" s="365"/>
      <c r="L41"/>
      <c r="N41" s="12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s="16" customFormat="1" ht="45.75" customHeight="1" x14ac:dyDescent="0.3">
      <c r="A42" s="57">
        <v>536</v>
      </c>
      <c r="B42" s="244" t="s">
        <v>19</v>
      </c>
      <c r="C42" s="244" t="s">
        <v>61</v>
      </c>
      <c r="D42" s="56" t="s">
        <v>58</v>
      </c>
      <c r="E42" s="243" t="e">
        <f>INDEX('PY1 Data(H)'!$A$1:$CX$258,MATCH('Unit Data from Audit Worksheet'!$A42,'PY1 Data(H)'!$A$1:$A$258,0),MATCH('Unit Data from Audit Worksheet'!$D$2,'PY1 Data(H)'!$A$1:$CX$1,0))</f>
        <v>#N/A</v>
      </c>
      <c r="F42" s="120">
        <v>0</v>
      </c>
      <c r="G42" s="428">
        <f>IF(F42&lt;0,"Note: Number is normally positive.",)</f>
        <v>0</v>
      </c>
      <c r="H42" s="273"/>
      <c r="I42" s="498"/>
      <c r="J42" s="116"/>
      <c r="K42" s="365"/>
      <c r="L42"/>
      <c r="N42" s="121"/>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row>
    <row r="43" spans="1:122" s="16" customFormat="1" ht="51.75" customHeight="1" x14ac:dyDescent="0.3">
      <c r="A43" s="57">
        <v>586</v>
      </c>
      <c r="B43" s="244" t="s">
        <v>21</v>
      </c>
      <c r="C43" s="244" t="s">
        <v>61</v>
      </c>
      <c r="D43" s="247" t="s">
        <v>110</v>
      </c>
      <c r="E43" s="243" t="e">
        <f>INDEX('PY1 Data(H)'!$A$1:$CX$258,MATCH('Unit Data from Audit Worksheet'!$A43,'PY1 Data(H)'!$A$1:$A$258,0),MATCH('Unit Data from Audit Worksheet'!$D$2,'PY1 Data(H)'!$A$1:$CX$1,0))</f>
        <v>#N/A</v>
      </c>
      <c r="F43" s="120">
        <v>0</v>
      </c>
      <c r="G43" s="428">
        <f>IF(F43&lt;0,"Note: Number is normally positive.",)</f>
        <v>0</v>
      </c>
      <c r="H43" s="273"/>
      <c r="I43" s="498"/>
      <c r="J43" s="116"/>
      <c r="K43" s="365"/>
      <c r="L43"/>
      <c r="N43" s="121"/>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row>
    <row r="44" spans="1:122" ht="37.5" customHeight="1" x14ac:dyDescent="0.3">
      <c r="A44" s="57">
        <v>379</v>
      </c>
      <c r="B44" s="244" t="s">
        <v>22</v>
      </c>
      <c r="C44" s="244" t="s">
        <v>61</v>
      </c>
      <c r="D44" s="56" t="s">
        <v>44</v>
      </c>
      <c r="E44" s="243" t="e">
        <f>INDEX('PY1 Data(H)'!$A$1:$CX$258,MATCH('Unit Data from Audit Worksheet'!$A44,'PY1 Data(H)'!$A$1:$A$258,0),MATCH('Unit Data from Audit Worksheet'!$D$2,'PY1 Data(H)'!$A$1:$CX$1,0))</f>
        <v>#N/A</v>
      </c>
      <c r="F44" s="120">
        <v>0</v>
      </c>
      <c r="G44" s="428">
        <f>IF((F41+F42)&gt;F44,"Error: Please review account numbers (506+536)&gt;379",)</f>
        <v>0</v>
      </c>
      <c r="H44" s="15"/>
      <c r="I44" s="503"/>
      <c r="J44" s="479"/>
      <c r="K44" s="365"/>
    </row>
    <row r="45" spans="1:122" ht="99.75" customHeight="1" x14ac:dyDescent="0.3">
      <c r="A45" s="57">
        <v>4</v>
      </c>
      <c r="B45" s="244" t="s">
        <v>19</v>
      </c>
      <c r="C45" s="244" t="s">
        <v>61</v>
      </c>
      <c r="D45" s="123" t="s">
        <v>241</v>
      </c>
      <c r="E45" s="243" t="e">
        <f>INDEX('PY1 Data(H)'!$A$1:$CX$258,MATCH('Unit Data from Audit Worksheet'!$A45,'PY1 Data(H)'!$A$1:$A$258,0),MATCH('Unit Data from Audit Worksheet'!$D$2,'PY1 Data(H)'!$A$1:$CX$1,0))</f>
        <v>#N/A</v>
      </c>
      <c r="F45" s="120">
        <v>0</v>
      </c>
      <c r="G45" s="428">
        <f t="shared" ref="G45:G49" si="1">IF(F45&lt;0,"Error: Enter as positive.",)</f>
        <v>0</v>
      </c>
      <c r="H45" s="15"/>
      <c r="I45" s="503"/>
      <c r="J45" s="479"/>
      <c r="K45" s="365"/>
    </row>
    <row r="46" spans="1:122" ht="112.2" customHeight="1" x14ac:dyDescent="0.3">
      <c r="A46" s="57">
        <v>5</v>
      </c>
      <c r="B46" s="244" t="s">
        <v>19</v>
      </c>
      <c r="C46" s="244" t="s">
        <v>61</v>
      </c>
      <c r="D46" s="141" t="s">
        <v>242</v>
      </c>
      <c r="E46" s="243" t="e">
        <f>INDEX('PY1 Data(H)'!$A$1:$CX$258,MATCH('Unit Data from Audit Worksheet'!$A46,'PY1 Data(H)'!$A$1:$A$258,0),MATCH('Unit Data from Audit Worksheet'!$D$2,'PY1 Data(H)'!$A$1:$CX$1,0))</f>
        <v>#N/A</v>
      </c>
      <c r="F46" s="120">
        <v>0</v>
      </c>
      <c r="G46" s="428">
        <f t="shared" si="1"/>
        <v>0</v>
      </c>
      <c r="H46" s="15"/>
      <c r="I46" s="498"/>
      <c r="J46" s="116"/>
      <c r="K46" s="365"/>
    </row>
    <row r="47" spans="1:122" ht="105" customHeight="1" x14ac:dyDescent="0.3">
      <c r="A47" s="57">
        <v>380</v>
      </c>
      <c r="B47" s="244" t="s">
        <v>22</v>
      </c>
      <c r="C47" s="244" t="s">
        <v>61</v>
      </c>
      <c r="D47" s="141" t="s">
        <v>243</v>
      </c>
      <c r="E47" s="243" t="e">
        <f>INDEX('PY1 Data(H)'!$A$1:$CX$258,MATCH('Unit Data from Audit Worksheet'!$A47,'PY1 Data(H)'!$A$1:$A$258,0),MATCH('Unit Data from Audit Worksheet'!$D$2,'PY1 Data(H)'!$A$1:$CX$1,0))</f>
        <v>#N/A</v>
      </c>
      <c r="F47" s="120">
        <v>0</v>
      </c>
      <c r="G47" s="428">
        <f t="shared" si="1"/>
        <v>0</v>
      </c>
      <c r="H47" s="15"/>
      <c r="I47" s="503"/>
      <c r="J47" s="116"/>
      <c r="K47" s="365"/>
    </row>
    <row r="48" spans="1:122" ht="65.400000000000006" customHeight="1" x14ac:dyDescent="0.3">
      <c r="A48" s="57">
        <v>391</v>
      </c>
      <c r="B48" s="244" t="s">
        <v>25</v>
      </c>
      <c r="C48" s="244" t="s">
        <v>61</v>
      </c>
      <c r="D48" s="56" t="s">
        <v>59</v>
      </c>
      <c r="E48" s="243" t="e">
        <f>INDEX('PY1 Data(H)'!$A$1:$CX$258,MATCH('Unit Data from Audit Worksheet'!$A48,'PY1 Data(H)'!$A$1:$A$258,0),MATCH('Unit Data from Audit Worksheet'!$D$2,'PY1 Data(H)'!$A$1:$CX$1,0))</f>
        <v>#N/A</v>
      </c>
      <c r="F48" s="120">
        <v>0</v>
      </c>
      <c r="G48" s="428">
        <f t="shared" si="1"/>
        <v>0</v>
      </c>
      <c r="H48" s="15"/>
      <c r="I48" s="503"/>
      <c r="J48" s="479"/>
      <c r="K48" s="365"/>
    </row>
    <row r="49" spans="1:122" ht="51.75" customHeight="1" x14ac:dyDescent="0.3">
      <c r="A49" s="57">
        <v>7</v>
      </c>
      <c r="B49" s="244" t="s">
        <v>25</v>
      </c>
      <c r="C49" s="244" t="s">
        <v>61</v>
      </c>
      <c r="D49" s="56" t="s">
        <v>60</v>
      </c>
      <c r="E49" s="243" t="e">
        <f>INDEX('PY1 Data(H)'!$A$1:$CX$258,MATCH('Unit Data from Audit Worksheet'!$A49,'PY1 Data(H)'!$A$1:$A$258,0),MATCH('Unit Data from Audit Worksheet'!$D$2,'PY1 Data(H)'!$A$1:$CX$1,0))</f>
        <v>#N/A</v>
      </c>
      <c r="F49" s="120">
        <v>0</v>
      </c>
      <c r="G49" s="428">
        <f t="shared" si="1"/>
        <v>0</v>
      </c>
      <c r="H49" s="15"/>
      <c r="I49" s="503"/>
      <c r="J49" s="116"/>
      <c r="K49" s="365"/>
    </row>
    <row r="50" spans="1:122" ht="78.75" customHeight="1" x14ac:dyDescent="0.3">
      <c r="A50" s="124">
        <v>645</v>
      </c>
      <c r="B50" s="244" t="s">
        <v>132</v>
      </c>
      <c r="C50" s="244" t="s">
        <v>61</v>
      </c>
      <c r="D50" s="376" t="s">
        <v>143</v>
      </c>
      <c r="E50" s="243" t="e">
        <f>INDEX('PY1 Data(H)'!$A$1:$CX$258,MATCH('Unit Data from Audit Worksheet'!$A50,'PY1 Data(H)'!$A$1:$A$258,0),MATCH('Unit Data from Audit Worksheet'!$D$2,'PY1 Data(H)'!$A$1:$CX$1,0))</f>
        <v>#N/A</v>
      </c>
      <c r="F50" s="120">
        <v>0</v>
      </c>
      <c r="G50" s="428"/>
      <c r="H50" s="273"/>
      <c r="I50" s="498"/>
      <c r="J50" s="116"/>
      <c r="K50" s="365"/>
    </row>
    <row r="51" spans="1:122" ht="78.75" customHeight="1" x14ac:dyDescent="0.3">
      <c r="A51" s="124">
        <v>646</v>
      </c>
      <c r="B51" s="244" t="s">
        <v>132</v>
      </c>
      <c r="C51" s="244" t="s">
        <v>61</v>
      </c>
      <c r="D51" s="123" t="s">
        <v>133</v>
      </c>
      <c r="E51" s="243" t="e">
        <f>INDEX('PY1 Data(H)'!$A$1:$CX$258,MATCH('Unit Data from Audit Worksheet'!$A51,'PY1 Data(H)'!$A$1:$A$258,0),MATCH('Unit Data from Audit Worksheet'!$D$2,'PY1 Data(H)'!$A$1:$CX$1,0))</f>
        <v>#N/A</v>
      </c>
      <c r="F51" s="120">
        <v>0</v>
      </c>
      <c r="G51" s="428">
        <f>IF(F51&lt;0,"Note: Number is normally positive.",)</f>
        <v>0</v>
      </c>
      <c r="H51" s="273"/>
      <c r="I51" s="498"/>
      <c r="J51" s="479"/>
      <c r="K51" s="365"/>
    </row>
    <row r="52" spans="1:122" ht="57.75" customHeight="1" x14ac:dyDescent="0.3">
      <c r="A52" s="57">
        <v>9</v>
      </c>
      <c r="B52" s="244" t="s">
        <v>22</v>
      </c>
      <c r="C52" s="244" t="s">
        <v>61</v>
      </c>
      <c r="D52" s="253" t="s">
        <v>244</v>
      </c>
      <c r="E52" s="243" t="e">
        <f>INDEX('PY1 Data(H)'!$A$1:$CX$258,MATCH('Unit Data from Audit Worksheet'!$A52,'PY1 Data(H)'!$A$1:$A$258,0),MATCH('Unit Data from Audit Worksheet'!$D$2,'PY1 Data(H)'!$A$1:$CX$1,0))</f>
        <v>#N/A</v>
      </c>
      <c r="F52" s="120">
        <v>0</v>
      </c>
      <c r="G52" s="428">
        <f>IF(F44-F45-F46-F47-F52=0,,"Error: Total assets less total liabilities do not equal total fund balance. Account numbers 379-4-5-380-9= 0  The amount of the formula is in the cell to the right")</f>
        <v>0</v>
      </c>
      <c r="H52" s="274">
        <f>F44-F45-F46-F47-F52</f>
        <v>0</v>
      </c>
      <c r="I52" s="503"/>
      <c r="J52" s="479"/>
      <c r="K52" s="365"/>
    </row>
    <row r="53" spans="1:122" s="16" customFormat="1" ht="63.75" customHeight="1" x14ac:dyDescent="0.3">
      <c r="A53" s="57">
        <v>1052</v>
      </c>
      <c r="B53" s="244" t="s">
        <v>199</v>
      </c>
      <c r="C53" s="244" t="s">
        <v>64</v>
      </c>
      <c r="D53" s="496" t="s">
        <v>375</v>
      </c>
      <c r="E53" s="243" t="e">
        <f>INDEX('PY1 Data(H)'!$A$1:$CX$258,MATCH('Unit Data from Audit Worksheet'!$A53,'PY1 Data(H)'!$A$1:$A$258,0),MATCH('Unit Data from Audit Worksheet'!$D$2,'PY1 Data(H)'!$A$1:$CX$1,0))</f>
        <v>#N/A</v>
      </c>
      <c r="F53" s="120">
        <v>0</v>
      </c>
      <c r="G53" s="428"/>
      <c r="H53" s="273"/>
      <c r="I53" s="498"/>
      <c r="K53" s="365"/>
      <c r="L53" s="116"/>
      <c r="N53" s="121"/>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row>
    <row r="54" spans="1:122" ht="30" customHeight="1" x14ac:dyDescent="0.3">
      <c r="A54" s="57"/>
      <c r="B54" s="307" t="s">
        <v>63</v>
      </c>
      <c r="C54" s="308"/>
      <c r="D54" s="309"/>
      <c r="E54" s="310"/>
      <c r="F54" s="311"/>
      <c r="G54" s="312"/>
      <c r="H54" s="15"/>
      <c r="I54" s="503"/>
      <c r="K54" s="365"/>
    </row>
    <row r="55" spans="1:122" ht="57.75" customHeight="1" x14ac:dyDescent="0.3">
      <c r="A55" s="57">
        <v>16</v>
      </c>
      <c r="B55" s="244" t="s">
        <v>23</v>
      </c>
      <c r="C55" s="244" t="s">
        <v>64</v>
      </c>
      <c r="D55" s="56" t="s">
        <v>62</v>
      </c>
      <c r="E55" s="243" t="e">
        <f>INDEX('PY1 Data(H)'!$A$1:$CX$258,MATCH('Unit Data from Audit Worksheet'!$A55,'PY1 Data(H)'!$A$1:$A$258,0),MATCH('Unit Data from Audit Worksheet'!$D$2,'PY1 Data(H)'!$A$1:$CX$1,0))</f>
        <v>#N/A</v>
      </c>
      <c r="F55" s="120">
        <v>0</v>
      </c>
      <c r="G55" s="428"/>
      <c r="H55" s="434"/>
      <c r="I55" s="504"/>
      <c r="J55" s="184"/>
      <c r="K55" s="365"/>
    </row>
    <row r="56" spans="1:122" ht="69.75" customHeight="1" x14ac:dyDescent="0.3">
      <c r="A56" s="57">
        <v>532</v>
      </c>
      <c r="B56" s="244" t="s">
        <v>19</v>
      </c>
      <c r="C56" s="244" t="s">
        <v>64</v>
      </c>
      <c r="D56" s="250" t="s">
        <v>245</v>
      </c>
      <c r="E56" s="243" t="e">
        <f>INDEX('PY1 Data(H)'!$A$1:$CX$258,MATCH('Unit Data from Audit Worksheet'!$A56,'PY1 Data(H)'!$A$1:$A$258,0),MATCH('Unit Data from Audit Worksheet'!$D$2,'PY1 Data(H)'!$A$1:$CX$1,0))</f>
        <v>#N/A</v>
      </c>
      <c r="F56" s="120">
        <v>0</v>
      </c>
      <c r="G56" s="428">
        <f>IF(F56&lt;0,"Error: Enter as positive.",)</f>
        <v>0</v>
      </c>
      <c r="H56" s="434"/>
      <c r="I56" s="504"/>
      <c r="J56" s="479"/>
      <c r="K56" s="365"/>
    </row>
    <row r="57" spans="1:122" ht="54" customHeight="1" x14ac:dyDescent="0.3">
      <c r="A57" s="57">
        <v>17</v>
      </c>
      <c r="B57" s="244" t="s">
        <v>22</v>
      </c>
      <c r="C57" s="244" t="s">
        <v>64</v>
      </c>
      <c r="D57" s="56" t="s">
        <v>246</v>
      </c>
      <c r="E57" s="243" t="e">
        <f>INDEX('PY1 Data(H)'!$A$1:$CX$258,MATCH('Unit Data from Audit Worksheet'!$A57,'PY1 Data(H)'!$A$1:$A$258,0),MATCH('Unit Data from Audit Worksheet'!$D$2,'PY1 Data(H)'!$A$1:$CX$1,0))</f>
        <v>#N/A</v>
      </c>
      <c r="F57" s="120">
        <v>0</v>
      </c>
      <c r="G57" s="428"/>
      <c r="H57" s="434"/>
      <c r="I57" s="504"/>
      <c r="J57" s="116"/>
      <c r="K57" s="365"/>
    </row>
    <row r="58" spans="1:122" ht="58.5" customHeight="1" x14ac:dyDescent="0.3">
      <c r="A58" s="57">
        <v>20</v>
      </c>
      <c r="B58" s="244" t="s">
        <v>19</v>
      </c>
      <c r="C58" s="244" t="s">
        <v>64</v>
      </c>
      <c r="D58" s="56" t="s">
        <v>247</v>
      </c>
      <c r="E58" s="243" t="e">
        <f>INDEX('PY1 Data(H)'!$A$1:$CX$258,MATCH('Unit Data from Audit Worksheet'!$A58,'PY1 Data(H)'!$A$1:$A$258,0),MATCH('Unit Data from Audit Worksheet'!$D$2,'PY1 Data(H)'!$A$1:$CX$1,0))</f>
        <v>#N/A</v>
      </c>
      <c r="F58" s="120">
        <v>0</v>
      </c>
      <c r="G58" s="428">
        <f>IF(F58&lt;0,"Error: Enter as positive.",)</f>
        <v>0</v>
      </c>
      <c r="H58" s="434"/>
      <c r="I58" s="504"/>
      <c r="J58" s="116"/>
      <c r="K58" s="365"/>
    </row>
    <row r="59" spans="1:122" ht="54" customHeight="1" x14ac:dyDescent="0.3">
      <c r="A59" s="57">
        <v>533</v>
      </c>
      <c r="B59" s="244" t="s">
        <v>19</v>
      </c>
      <c r="C59" s="244" t="s">
        <v>64</v>
      </c>
      <c r="D59" s="250" t="s">
        <v>248</v>
      </c>
      <c r="E59" s="243" t="e">
        <f>INDEX('PY1 Data(H)'!$A$1:$CX$258,MATCH('Unit Data from Audit Worksheet'!$A59,'PY1 Data(H)'!$A$1:$A$258,0),MATCH('Unit Data from Audit Worksheet'!$D$2,'PY1 Data(H)'!$A$1:$CX$1,0))</f>
        <v>#N/A</v>
      </c>
      <c r="F59" s="120">
        <v>0</v>
      </c>
      <c r="G59" s="435"/>
      <c r="H59" s="434"/>
      <c r="I59" s="504"/>
      <c r="J59" s="116"/>
      <c r="K59" s="365"/>
    </row>
    <row r="60" spans="1:122" ht="138" customHeight="1" x14ac:dyDescent="0.3">
      <c r="A60" s="57">
        <v>23</v>
      </c>
      <c r="B60" s="244" t="s">
        <v>22</v>
      </c>
      <c r="C60" s="244" t="s">
        <v>64</v>
      </c>
      <c r="D60" s="253" t="s">
        <v>249</v>
      </c>
      <c r="E60" s="243" t="e">
        <f>INDEX('PY1 Data(H)'!$A$1:$CX$258,MATCH('Unit Data from Audit Worksheet'!$A60,'PY1 Data(H)'!$A$1:$A$258,0),MATCH('Unit Data from Audit Worksheet'!$D$2,'PY1 Data(H)'!$A$1:$CX$1,0))</f>
        <v>#N/A</v>
      </c>
      <c r="F60" s="120">
        <v>0</v>
      </c>
      <c r="G60" s="428">
        <f>IF(H60=0,,"Error: Total revenues less total expenditures do not equal total change in fund balance.  Account numbers 16-532+17-20+533+22+508-509-23=0  The amount of the formula is located in the cell to the right")</f>
        <v>0</v>
      </c>
      <c r="H60" s="430">
        <f>+F55-F56+F57-F58+F59-F60</f>
        <v>0</v>
      </c>
      <c r="I60" s="504"/>
      <c r="J60" s="479"/>
      <c r="K60" s="365"/>
    </row>
    <row r="61" spans="1:122" ht="138" customHeight="1" x14ac:dyDescent="0.3">
      <c r="A61" s="57">
        <v>507</v>
      </c>
      <c r="B61" s="244" t="s">
        <v>22</v>
      </c>
      <c r="C61" s="244" t="s">
        <v>64</v>
      </c>
      <c r="D61" s="253" t="s">
        <v>250</v>
      </c>
      <c r="E61" s="243" t="e">
        <f>INDEX('PY1 Data(H)'!$A$1:$CX$258,MATCH('Unit Data from Audit Worksheet'!$A61,'PY1 Data(H)'!$A$1:$A$258,0),MATCH('Unit Data from Audit Worksheet'!$D$2,'PY1 Data(H)'!$A$1:$CX$1,0))</f>
        <v>#N/A</v>
      </c>
      <c r="F61" s="120">
        <v>0</v>
      </c>
      <c r="G61" s="428" t="e">
        <f>IF(F52-F60-F61=E52,,"Error: Beginning Balance does not agree with our records.  (Acct# 9-23-507)= Prior Years Acct # 9 The amount of the formula is in the cell to the right")</f>
        <v>#N/A</v>
      </c>
      <c r="H61" s="430" t="e">
        <f>+F52-F60-F61-E52</f>
        <v>#N/A</v>
      </c>
      <c r="I61" s="506" t="e">
        <f>IF(H61=0," ","If the out of balance is because prior years data is not populated in cell E52, disregard the error message. Do not include prior year's ending balance in cell F61.")</f>
        <v>#N/A</v>
      </c>
      <c r="J61" s="116"/>
      <c r="K61" s="365"/>
    </row>
    <row r="62" spans="1:122" ht="90" customHeight="1" x14ac:dyDescent="0.3">
      <c r="A62" s="395">
        <v>546</v>
      </c>
      <c r="B62" s="244" t="s">
        <v>384</v>
      </c>
      <c r="C62" s="244" t="s">
        <v>385</v>
      </c>
      <c r="D62" s="396" t="s">
        <v>386</v>
      </c>
      <c r="E62" s="243" t="e">
        <f>INDEX('PY1 Data(H)'!$A$1:$CX$258,MATCH('Unit Data from Audit Worksheet'!$A62,'PY1 Data(H)'!$A$1:$A$258,0),MATCH('Unit Data from Audit Worksheet'!$D$2,'PY1 Data(H)'!$A$1:$CX$1,0))</f>
        <v>#N/A</v>
      </c>
      <c r="F62" s="120">
        <v>0</v>
      </c>
      <c r="G62" s="116"/>
      <c r="H62" s="386"/>
      <c r="I62" s="503"/>
      <c r="J62" s="370"/>
      <c r="K62" s="365"/>
      <c r="L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c r="BY62" s="116"/>
      <c r="BZ62" s="116"/>
      <c r="CA62" s="116"/>
      <c r="CB62" s="116"/>
      <c r="CC62" s="116"/>
      <c r="CD62" s="116"/>
      <c r="CE62" s="116"/>
      <c r="CF62" s="116"/>
      <c r="CG62" s="116"/>
      <c r="CH62" s="116"/>
      <c r="CI62" s="116"/>
      <c r="CJ62" s="116"/>
      <c r="CK62" s="116"/>
      <c r="CL62" s="116"/>
      <c r="CM62" s="116"/>
      <c r="CN62" s="116"/>
      <c r="CO62" s="116"/>
      <c r="CP62" s="116"/>
      <c r="CQ62" s="116"/>
      <c r="CR62" s="116"/>
      <c r="CS62" s="116"/>
      <c r="CT62" s="116"/>
      <c r="CU62" s="116"/>
      <c r="CV62" s="116"/>
      <c r="CW62" s="116"/>
      <c r="CX62" s="116"/>
      <c r="CY62" s="116"/>
      <c r="CZ62" s="116"/>
      <c r="DA62" s="116"/>
      <c r="DB62" s="116"/>
      <c r="DC62" s="116"/>
      <c r="DD62" s="116"/>
      <c r="DE62" s="116"/>
      <c r="DF62" s="116"/>
      <c r="DG62" s="116"/>
      <c r="DH62" s="116"/>
      <c r="DI62" s="116"/>
      <c r="DJ62" s="116"/>
      <c r="DK62" s="116"/>
      <c r="DL62" s="116"/>
      <c r="DM62" s="116"/>
      <c r="DN62" s="116"/>
      <c r="DO62" s="116"/>
      <c r="DP62" s="116"/>
      <c r="DQ62" s="116"/>
      <c r="DR62" s="116"/>
    </row>
    <row r="63" spans="1:122" ht="145.80000000000001" customHeight="1" x14ac:dyDescent="0.3">
      <c r="A63" s="395">
        <v>149</v>
      </c>
      <c r="B63" s="244" t="s">
        <v>384</v>
      </c>
      <c r="C63" s="244" t="s">
        <v>385</v>
      </c>
      <c r="D63" s="396" t="s">
        <v>387</v>
      </c>
      <c r="E63" s="243" t="e">
        <f>INDEX('PY1 Data(H)'!$A$1:$CX$258,MATCH('Unit Data from Audit Worksheet'!$A63,'PY1 Data(H)'!$A$1:$A$258,0),MATCH('Unit Data from Audit Worksheet'!$D$2,'PY1 Data(H)'!$A$1:$CX$1,0))</f>
        <v>#N/A</v>
      </c>
      <c r="F63" s="120">
        <v>0</v>
      </c>
      <c r="G63" s="116"/>
      <c r="H63" s="386"/>
      <c r="I63" s="503"/>
      <c r="J63" s="480"/>
      <c r="K63" s="365"/>
      <c r="L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c r="CG63" s="116"/>
      <c r="CH63" s="116"/>
      <c r="CI63" s="116"/>
      <c r="CJ63" s="116"/>
      <c r="CK63" s="116"/>
      <c r="CL63" s="116"/>
      <c r="CM63" s="116"/>
      <c r="CN63" s="116"/>
      <c r="CO63" s="116"/>
      <c r="CP63" s="116"/>
      <c r="CQ63" s="116"/>
      <c r="CR63" s="116"/>
      <c r="CS63" s="116"/>
      <c r="CT63" s="116"/>
      <c r="CU63" s="116"/>
      <c r="CV63" s="116"/>
      <c r="CW63" s="116"/>
      <c r="CX63" s="116"/>
      <c r="CY63" s="116"/>
      <c r="CZ63" s="116"/>
      <c r="DA63" s="116"/>
      <c r="DB63" s="116"/>
      <c r="DC63" s="116"/>
      <c r="DD63" s="116"/>
      <c r="DE63" s="116"/>
      <c r="DF63" s="116"/>
      <c r="DG63" s="116"/>
      <c r="DH63" s="116"/>
      <c r="DI63" s="116"/>
      <c r="DJ63" s="116"/>
      <c r="DK63" s="116"/>
      <c r="DL63" s="116"/>
      <c r="DM63" s="116"/>
      <c r="DN63" s="116"/>
      <c r="DO63" s="116"/>
      <c r="DP63" s="116"/>
      <c r="DQ63" s="116"/>
      <c r="DR63" s="116"/>
    </row>
    <row r="64" spans="1:122" ht="100.8" customHeight="1" x14ac:dyDescent="0.3">
      <c r="A64" s="395">
        <v>150</v>
      </c>
      <c r="B64" s="244" t="s">
        <v>384</v>
      </c>
      <c r="C64" s="244" t="s">
        <v>385</v>
      </c>
      <c r="D64" s="396" t="s">
        <v>388</v>
      </c>
      <c r="E64" s="243" t="e">
        <f>INDEX('PY1 Data(H)'!$A$1:$CX$258,MATCH('Unit Data from Audit Worksheet'!$A64,'PY1 Data(H)'!$A$1:$A$258,0),MATCH('Unit Data from Audit Worksheet'!$D$2,'PY1 Data(H)'!$A$1:$CX$1,0))</f>
        <v>#N/A</v>
      </c>
      <c r="F64" s="120">
        <v>0</v>
      </c>
      <c r="G64" s="116"/>
      <c r="H64" s="386"/>
      <c r="I64" s="503"/>
      <c r="J64" s="479"/>
      <c r="K64" s="365"/>
      <c r="L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116"/>
      <c r="CG64" s="116"/>
      <c r="CH64" s="116"/>
      <c r="CI64" s="116"/>
      <c r="CJ64" s="116"/>
      <c r="CK64" s="116"/>
      <c r="CL64" s="116"/>
      <c r="CM64" s="116"/>
      <c r="CN64" s="116"/>
      <c r="CO64" s="116"/>
      <c r="CP64" s="116"/>
      <c r="CQ64" s="116"/>
      <c r="CR64" s="116"/>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row>
    <row r="65" spans="1:1880" ht="82.5" customHeight="1" x14ac:dyDescent="0.3">
      <c r="A65" s="395">
        <v>587</v>
      </c>
      <c r="B65" s="244" t="s">
        <v>389</v>
      </c>
      <c r="C65" s="244" t="s">
        <v>390</v>
      </c>
      <c r="D65" s="396" t="s">
        <v>391</v>
      </c>
      <c r="E65" s="243" t="e">
        <f>INDEX('PY1 Data(H)'!$A$1:$CX$258,MATCH('Unit Data from Audit Worksheet'!$A65,'PY1 Data(H)'!$A$1:$A$258,0),MATCH('Unit Data from Audit Worksheet'!$D$2,'PY1 Data(H)'!$A$1:$CX$1,0))</f>
        <v>#N/A</v>
      </c>
      <c r="F65" s="120">
        <v>0</v>
      </c>
      <c r="G65" s="116"/>
      <c r="H65" s="386"/>
      <c r="I65" s="503"/>
      <c r="J65" s="116"/>
      <c r="K65" s="365"/>
      <c r="L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6"/>
      <c r="CB65" s="116"/>
      <c r="CC65" s="116"/>
      <c r="CD65" s="116"/>
      <c r="CE65" s="116"/>
      <c r="CF65" s="116"/>
      <c r="CG65" s="116"/>
      <c r="CH65" s="116"/>
      <c r="CI65" s="116"/>
      <c r="CJ65" s="116"/>
      <c r="CK65" s="116"/>
      <c r="CL65" s="116"/>
      <c r="CM65" s="116"/>
      <c r="CN65" s="116"/>
      <c r="CO65" s="116"/>
      <c r="CP65" s="116"/>
      <c r="CQ65" s="116"/>
      <c r="CR65" s="116"/>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row>
    <row r="66" spans="1:1880" ht="82.5" customHeight="1" x14ac:dyDescent="0.3">
      <c r="A66" s="395">
        <v>588</v>
      </c>
      <c r="B66" s="244" t="s">
        <v>389</v>
      </c>
      <c r="C66" s="244" t="s">
        <v>390</v>
      </c>
      <c r="D66" s="396" t="s">
        <v>392</v>
      </c>
      <c r="E66" s="243" t="e">
        <f>INDEX('PY1 Data(H)'!$A$1:$CX$258,MATCH('Unit Data from Audit Worksheet'!$A66,'PY1 Data(H)'!$A$1:$A$258,0),MATCH('Unit Data from Audit Worksheet'!$D$2,'PY1 Data(H)'!$A$1:$CX$1,0))</f>
        <v>#N/A</v>
      </c>
      <c r="F66" s="120">
        <v>0</v>
      </c>
      <c r="G66" s="116"/>
      <c r="H66" s="386"/>
      <c r="I66" s="498"/>
      <c r="J66" s="116"/>
      <c r="K66" s="365"/>
      <c r="L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c r="CD66" s="116"/>
      <c r="CE66" s="116"/>
      <c r="CF66" s="116"/>
      <c r="CG66" s="116"/>
      <c r="CH66" s="116"/>
      <c r="CI66" s="116"/>
      <c r="CJ66" s="116"/>
      <c r="CK66" s="116"/>
      <c r="CL66" s="116"/>
      <c r="CM66" s="116"/>
      <c r="CN66" s="116"/>
      <c r="CO66" s="116"/>
      <c r="CP66" s="116"/>
      <c r="CQ66" s="116"/>
      <c r="CR66" s="116"/>
      <c r="CS66" s="116"/>
      <c r="CT66" s="116"/>
      <c r="CU66" s="116"/>
      <c r="CV66" s="116"/>
      <c r="CW66" s="116"/>
      <c r="CX66" s="116"/>
      <c r="CY66" s="116"/>
      <c r="CZ66" s="116"/>
      <c r="DA66" s="116"/>
      <c r="DB66" s="116"/>
      <c r="DC66" s="116"/>
      <c r="DD66" s="116"/>
      <c r="DE66" s="116"/>
      <c r="DF66" s="116"/>
      <c r="DG66" s="116"/>
      <c r="DH66" s="116"/>
      <c r="DI66" s="116"/>
      <c r="DJ66" s="116"/>
      <c r="DK66" s="116"/>
      <c r="DL66" s="116"/>
      <c r="DM66" s="116"/>
      <c r="DN66" s="116"/>
      <c r="DO66" s="116"/>
      <c r="DP66" s="116"/>
      <c r="DQ66" s="116"/>
      <c r="DR66" s="116"/>
    </row>
    <row r="67" spans="1:1880" ht="109.2" customHeight="1" x14ac:dyDescent="0.3">
      <c r="A67" s="397">
        <v>31</v>
      </c>
      <c r="B67" s="244" t="s">
        <v>132</v>
      </c>
      <c r="C67" s="244" t="s">
        <v>376</v>
      </c>
      <c r="D67" s="398" t="s">
        <v>377</v>
      </c>
      <c r="E67" s="243" t="e">
        <f>INDEX('PY1 Data(H)'!$A$1:$CX$258,MATCH('Unit Data from Audit Worksheet'!$A67,'PY1 Data(H)'!$A$1:$A$258,0),MATCH('Unit Data from Audit Worksheet'!$D$2,'PY1 Data(H)'!$A$1:$CX$1,0))</f>
        <v>#N/A</v>
      </c>
      <c r="F67" s="119">
        <v>0</v>
      </c>
      <c r="G67" s="428"/>
      <c r="H67" s="386"/>
      <c r="I67" s="503"/>
      <c r="J67" s="479"/>
      <c r="K67" s="365"/>
      <c r="L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116"/>
      <c r="CE67" s="116"/>
      <c r="CF67" s="116"/>
      <c r="CG67" s="116"/>
      <c r="CH67" s="116"/>
      <c r="CI67" s="116"/>
      <c r="CJ67" s="116"/>
      <c r="CK67" s="116"/>
      <c r="CL67" s="116"/>
      <c r="CM67" s="116"/>
      <c r="CN67" s="116"/>
      <c r="CO67" s="116"/>
      <c r="CP67" s="116"/>
      <c r="CQ67" s="116"/>
      <c r="CR67" s="116"/>
      <c r="CS67" s="116"/>
      <c r="CT67" s="116"/>
      <c r="CU67" s="116"/>
      <c r="CV67" s="116"/>
      <c r="CW67" s="116"/>
      <c r="CX67" s="116"/>
      <c r="CY67" s="116"/>
      <c r="CZ67" s="116"/>
      <c r="DA67" s="116"/>
      <c r="DB67" s="116"/>
      <c r="DC67" s="116"/>
      <c r="DD67" s="116"/>
      <c r="DE67" s="116"/>
      <c r="DF67" s="116"/>
      <c r="DG67" s="116"/>
      <c r="DH67" s="116"/>
      <c r="DI67" s="116"/>
      <c r="DJ67" s="116"/>
      <c r="DK67" s="116"/>
      <c r="DL67" s="116"/>
      <c r="DM67" s="116"/>
      <c r="DN67" s="116"/>
      <c r="DO67" s="116"/>
      <c r="DP67" s="116"/>
      <c r="DQ67" s="116"/>
      <c r="DR67" s="116"/>
    </row>
    <row r="68" spans="1:1880" ht="25.2" customHeight="1" x14ac:dyDescent="0.3">
      <c r="A68" s="57"/>
      <c r="B68" s="306" t="s">
        <v>27</v>
      </c>
      <c r="C68" s="319"/>
      <c r="D68" s="306"/>
      <c r="E68" s="306"/>
      <c r="F68" s="326"/>
      <c r="G68" s="322"/>
      <c r="H68" s="15"/>
      <c r="I68" s="503"/>
      <c r="J68" s="116"/>
      <c r="K68" s="365"/>
    </row>
    <row r="69" spans="1:1880" s="16" customFormat="1" ht="106.5" customHeight="1" x14ac:dyDescent="0.3">
      <c r="A69" s="57">
        <v>512</v>
      </c>
      <c r="B69" s="244"/>
      <c r="C69" s="244" t="s">
        <v>65</v>
      </c>
      <c r="D69" s="17" t="s">
        <v>251</v>
      </c>
      <c r="E69" s="243" t="e">
        <f>INDEX('PY1 Data(H)'!$A$1:$CX$258,MATCH('Unit Data from Audit Worksheet'!$A69,'PY1 Data(H)'!$A$1:$A$258,0),MATCH('Unit Data from Audit Worksheet'!$D$2,'PY1 Data(H)'!$A$1:$CX$1,0))</f>
        <v>#N/A</v>
      </c>
      <c r="F69" s="119">
        <v>0</v>
      </c>
      <c r="G69" s="428">
        <f>IF(F69&lt;0,"Error: Enter as positive.",)</f>
        <v>0</v>
      </c>
      <c r="H69" s="273"/>
      <c r="I69" s="498"/>
      <c r="J69" s="116"/>
      <c r="K69" s="365"/>
      <c r="L69" s="370"/>
      <c r="N69" s="122"/>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0"/>
      <c r="AZ69" s="370"/>
      <c r="BA69" s="370"/>
      <c r="BB69" s="370"/>
      <c r="BC69" s="370"/>
      <c r="BD69" s="370"/>
      <c r="BE69" s="370"/>
      <c r="BF69" s="370"/>
      <c r="BG69" s="370"/>
      <c r="BH69" s="370"/>
      <c r="BI69" s="370"/>
      <c r="BJ69" s="370"/>
      <c r="BK69" s="370"/>
      <c r="BL69" s="370"/>
      <c r="BM69" s="370"/>
      <c r="BN69" s="370"/>
      <c r="BO69" s="370"/>
      <c r="BP69" s="370"/>
      <c r="BQ69" s="370"/>
      <c r="BR69" s="370"/>
      <c r="BS69" s="370"/>
      <c r="BT69" s="370"/>
      <c r="BU69" s="370"/>
      <c r="BV69" s="370"/>
      <c r="BW69" s="370"/>
      <c r="BX69" s="370"/>
      <c r="BY69" s="370"/>
      <c r="BZ69" s="370"/>
      <c r="CA69" s="370"/>
      <c r="CB69" s="370"/>
      <c r="CC69" s="370"/>
      <c r="CD69" s="370"/>
      <c r="CE69" s="370"/>
      <c r="CF69" s="370"/>
      <c r="CG69" s="370"/>
      <c r="CH69" s="370"/>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0"/>
      <c r="DJ69" s="370"/>
      <c r="DK69" s="370"/>
      <c r="DL69" s="370"/>
      <c r="DM69" s="370"/>
      <c r="DN69" s="370"/>
      <c r="DO69" s="370"/>
      <c r="DP69" s="370"/>
      <c r="DQ69" s="370"/>
      <c r="DR69" s="370"/>
    </row>
    <row r="70" spans="1:1880" s="278" customFormat="1" ht="33" customHeight="1" x14ac:dyDescent="0.3">
      <c r="A70" s="57"/>
      <c r="B70" s="323" t="s">
        <v>130</v>
      </c>
      <c r="C70" s="324"/>
      <c r="D70" s="325"/>
      <c r="E70" s="328"/>
      <c r="F70" s="524"/>
      <c r="G70" s="312"/>
      <c r="H70" s="15"/>
      <c r="I70" s="503"/>
      <c r="J70" s="116"/>
      <c r="K70" s="365"/>
      <c r="L70"/>
      <c r="M70" s="16"/>
      <c r="N70" s="121"/>
      <c r="O70" s="16"/>
      <c r="P70" s="16"/>
      <c r="Q70" s="16"/>
      <c r="R70" s="16"/>
      <c r="S70" s="16"/>
      <c r="T70" s="16"/>
      <c r="U70" s="16"/>
      <c r="V70" s="16"/>
      <c r="W70" s="16"/>
      <c r="X70" s="16"/>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s="16"/>
      <c r="AMG70" s="16"/>
      <c r="AMH70" s="16"/>
      <c r="AMI70" s="16"/>
      <c r="AMJ70" s="16"/>
      <c r="AMK70" s="16"/>
      <c r="AML70" s="16"/>
      <c r="AMM70" s="16"/>
      <c r="AMN70" s="16"/>
      <c r="AMO70" s="16"/>
      <c r="AMP70" s="16"/>
      <c r="AMQ70" s="16"/>
      <c r="AMR70" s="16"/>
      <c r="AMS70" s="16"/>
      <c r="AMT70" s="16"/>
      <c r="AMU70" s="16"/>
      <c r="AMV70" s="16"/>
      <c r="AMW70" s="16"/>
      <c r="AMX70" s="16"/>
      <c r="AMY70" s="16"/>
      <c r="AMZ70" s="16"/>
      <c r="ANA70" s="16"/>
      <c r="ANB70" s="16"/>
      <c r="ANC70" s="16"/>
      <c r="AND70" s="16"/>
      <c r="ANE70" s="16"/>
      <c r="ANF70" s="16"/>
      <c r="ANG70" s="16"/>
      <c r="ANH70" s="16"/>
      <c r="ANI70" s="16"/>
      <c r="ANJ70" s="16"/>
      <c r="ANK70" s="16"/>
      <c r="ANL70" s="16"/>
      <c r="ANM70" s="16"/>
      <c r="ANN70" s="16"/>
      <c r="ANO70" s="16"/>
      <c r="ANP70" s="16"/>
      <c r="ANQ70" s="16"/>
      <c r="ANR70" s="16"/>
      <c r="ANS70" s="16"/>
      <c r="ANT70" s="16"/>
      <c r="ANU70" s="16"/>
      <c r="ANV70" s="16"/>
      <c r="ANW70" s="16"/>
      <c r="ANX70" s="16"/>
      <c r="ANY70" s="16"/>
      <c r="ANZ70" s="16"/>
      <c r="AOA70" s="16"/>
      <c r="AOB70" s="16"/>
      <c r="AOC70" s="16"/>
      <c r="AOD70" s="16"/>
      <c r="AOE70" s="16"/>
      <c r="AOF70" s="16"/>
      <c r="AOG70" s="16"/>
      <c r="AOH70" s="16"/>
      <c r="AOI70" s="16"/>
      <c r="AOJ70" s="16"/>
      <c r="AOK70" s="16"/>
      <c r="AOL70" s="16"/>
      <c r="AOM70" s="16"/>
      <c r="AON70" s="16"/>
      <c r="AOO70" s="16"/>
      <c r="AOP70" s="16"/>
      <c r="AOQ70" s="16"/>
      <c r="AOR70" s="16"/>
      <c r="AOS70" s="16"/>
      <c r="AOT70" s="16"/>
      <c r="AOU70" s="16"/>
      <c r="AOV70" s="16"/>
      <c r="AOW70" s="16"/>
      <c r="AOX70" s="16"/>
      <c r="AOY70" s="16"/>
      <c r="AOZ70" s="16"/>
      <c r="APA70" s="16"/>
      <c r="APB70" s="16"/>
      <c r="APC70" s="16"/>
      <c r="APD70" s="16"/>
      <c r="APE70" s="16"/>
      <c r="APF70" s="16"/>
      <c r="APG70" s="16"/>
      <c r="APH70" s="16"/>
      <c r="API70" s="16"/>
      <c r="APJ70" s="16"/>
      <c r="APK70" s="16"/>
      <c r="APL70" s="16"/>
      <c r="APM70" s="16"/>
      <c r="APN70" s="16"/>
      <c r="APO70" s="16"/>
      <c r="APP70" s="16"/>
      <c r="APQ70" s="16"/>
      <c r="APR70" s="16"/>
      <c r="APS70" s="16"/>
      <c r="APT70" s="16"/>
      <c r="APU70" s="16"/>
      <c r="APV70" s="16"/>
      <c r="APW70" s="16"/>
      <c r="APX70" s="16"/>
      <c r="APY70" s="16"/>
      <c r="APZ70" s="16"/>
      <c r="AQA70" s="16"/>
      <c r="AQB70" s="16"/>
      <c r="AQC70" s="16"/>
      <c r="AQD70" s="16"/>
      <c r="AQE70" s="16"/>
      <c r="AQF70" s="16"/>
      <c r="AQG70" s="16"/>
      <c r="AQH70" s="16"/>
      <c r="AQI70" s="16"/>
      <c r="AQJ70" s="16"/>
      <c r="AQK70" s="16"/>
      <c r="AQL70" s="16"/>
      <c r="AQM70" s="16"/>
      <c r="AQN70" s="16"/>
      <c r="AQO70" s="16"/>
      <c r="AQP70" s="16"/>
      <c r="AQQ70" s="16"/>
      <c r="AQR70" s="16"/>
      <c r="AQS70" s="16"/>
      <c r="AQT70" s="16"/>
      <c r="AQU70" s="16"/>
      <c r="AQV70" s="16"/>
      <c r="AQW70" s="16"/>
      <c r="AQX70" s="16"/>
      <c r="AQY70" s="16"/>
      <c r="AQZ70" s="16"/>
      <c r="ARA70" s="16"/>
      <c r="ARB70" s="16"/>
      <c r="ARC70" s="16"/>
      <c r="ARD70" s="16"/>
      <c r="ARE70" s="16"/>
      <c r="ARF70" s="16"/>
      <c r="ARG70" s="16"/>
      <c r="ARH70" s="16"/>
      <c r="ARI70" s="16"/>
      <c r="ARJ70" s="16"/>
      <c r="ARK70" s="16"/>
      <c r="ARL70" s="16"/>
      <c r="ARM70" s="16"/>
      <c r="ARN70" s="16"/>
      <c r="ARO70" s="16"/>
      <c r="ARP70" s="16"/>
      <c r="ARQ70" s="16"/>
      <c r="ARR70" s="16"/>
      <c r="ARS70" s="16"/>
      <c r="ART70" s="16"/>
      <c r="ARU70" s="16"/>
      <c r="ARV70" s="16"/>
      <c r="ARW70" s="16"/>
      <c r="ARX70" s="16"/>
      <c r="ARY70" s="16"/>
      <c r="ARZ70" s="16"/>
      <c r="ASA70" s="16"/>
      <c r="ASB70" s="16"/>
      <c r="ASC70" s="16"/>
      <c r="ASD70" s="16"/>
      <c r="ASE70" s="16"/>
      <c r="ASF70" s="16"/>
      <c r="ASG70" s="16"/>
      <c r="ASH70" s="16"/>
      <c r="ASI70" s="16"/>
      <c r="ASJ70" s="16"/>
      <c r="ASK70" s="16"/>
      <c r="ASL70" s="16"/>
      <c r="ASM70" s="16"/>
      <c r="ASN70" s="16"/>
      <c r="ASO70" s="16"/>
      <c r="ASP70" s="16"/>
      <c r="ASQ70" s="16"/>
      <c r="ASR70" s="16"/>
      <c r="ASS70" s="16"/>
      <c r="AST70" s="16"/>
      <c r="ASU70" s="16"/>
      <c r="ASV70" s="16"/>
      <c r="ASW70" s="16"/>
      <c r="ASX70" s="16"/>
      <c r="ASY70" s="16"/>
      <c r="ASZ70" s="16"/>
      <c r="ATA70" s="16"/>
      <c r="ATB70" s="16"/>
      <c r="ATC70" s="16"/>
      <c r="ATD70" s="16"/>
      <c r="ATE70" s="16"/>
      <c r="ATF70" s="16"/>
      <c r="ATG70" s="16"/>
      <c r="ATH70" s="16"/>
      <c r="ATI70" s="16"/>
      <c r="ATJ70" s="16"/>
      <c r="ATK70" s="16"/>
      <c r="ATL70" s="16"/>
      <c r="ATM70" s="16"/>
      <c r="ATN70" s="16"/>
      <c r="ATO70" s="16"/>
      <c r="ATP70" s="16"/>
      <c r="ATQ70" s="16"/>
      <c r="ATR70" s="16"/>
      <c r="ATS70" s="16"/>
      <c r="ATT70" s="16"/>
      <c r="ATU70" s="16"/>
      <c r="ATV70" s="16"/>
      <c r="ATW70" s="16"/>
      <c r="ATX70" s="16"/>
      <c r="ATY70" s="16"/>
      <c r="ATZ70" s="16"/>
      <c r="AUA70" s="16"/>
      <c r="AUB70" s="16"/>
      <c r="AUC70" s="16"/>
      <c r="AUD70" s="16"/>
      <c r="AUE70" s="16"/>
      <c r="AUF70" s="16"/>
      <c r="AUG70" s="16"/>
      <c r="AUH70" s="16"/>
      <c r="AUI70" s="16"/>
      <c r="AUJ70" s="16"/>
      <c r="AUK70" s="16"/>
      <c r="AUL70" s="16"/>
      <c r="AUM70" s="16"/>
      <c r="AUN70" s="16"/>
      <c r="AUO70" s="16"/>
      <c r="AUP70" s="16"/>
      <c r="AUQ70" s="16"/>
      <c r="AUR70" s="16"/>
      <c r="AUS70" s="16"/>
      <c r="AUT70" s="16"/>
      <c r="AUU70" s="16"/>
      <c r="AUV70" s="16"/>
      <c r="AUW70" s="16"/>
      <c r="AUX70" s="16"/>
      <c r="AUY70" s="16"/>
      <c r="AUZ70" s="16"/>
      <c r="AVA70" s="16"/>
      <c r="AVB70" s="16"/>
      <c r="AVC70" s="16"/>
      <c r="AVD70" s="16"/>
      <c r="AVE70" s="16"/>
      <c r="AVF70" s="16"/>
      <c r="AVG70" s="16"/>
      <c r="AVH70" s="16"/>
      <c r="AVI70" s="16"/>
      <c r="AVJ70" s="16"/>
      <c r="AVK70" s="16"/>
      <c r="AVL70" s="16"/>
      <c r="AVM70" s="16"/>
      <c r="AVN70" s="16"/>
      <c r="AVO70" s="16"/>
      <c r="AVP70" s="16"/>
      <c r="AVQ70" s="16"/>
      <c r="AVR70" s="16"/>
      <c r="AVS70" s="16"/>
      <c r="AVT70" s="16"/>
      <c r="AVU70" s="16"/>
      <c r="AVV70" s="16"/>
      <c r="AVW70" s="16"/>
      <c r="AVX70" s="16"/>
      <c r="AVY70" s="16"/>
      <c r="AVZ70" s="16"/>
      <c r="AWA70" s="16"/>
      <c r="AWB70" s="16"/>
      <c r="AWC70" s="16"/>
      <c r="AWD70" s="16"/>
      <c r="AWE70" s="16"/>
      <c r="AWF70" s="16"/>
      <c r="AWG70" s="16"/>
      <c r="AWH70" s="16"/>
      <c r="AWI70" s="16"/>
      <c r="AWJ70" s="16"/>
      <c r="AWK70" s="16"/>
      <c r="AWL70" s="16"/>
      <c r="AWM70" s="16"/>
      <c r="AWN70" s="16"/>
      <c r="AWO70" s="16"/>
      <c r="AWP70" s="16"/>
      <c r="AWQ70" s="16"/>
      <c r="AWR70" s="16"/>
      <c r="AWS70" s="16"/>
      <c r="AWT70" s="16"/>
      <c r="AWU70" s="16"/>
      <c r="AWV70" s="16"/>
      <c r="AWW70" s="16"/>
      <c r="AWX70" s="16"/>
      <c r="AWY70" s="16"/>
      <c r="AWZ70" s="16"/>
      <c r="AXA70" s="16"/>
      <c r="AXB70" s="16"/>
      <c r="AXC70" s="16"/>
      <c r="AXD70" s="16"/>
      <c r="AXE70" s="16"/>
      <c r="AXF70" s="16"/>
      <c r="AXG70" s="16"/>
      <c r="AXH70" s="16"/>
      <c r="AXI70" s="16"/>
      <c r="AXJ70" s="16"/>
      <c r="AXK70" s="16"/>
      <c r="AXL70" s="16"/>
      <c r="AXM70" s="16"/>
      <c r="AXN70" s="16"/>
      <c r="AXO70" s="16"/>
      <c r="AXP70" s="16"/>
      <c r="AXQ70" s="16"/>
      <c r="AXR70" s="16"/>
      <c r="AXS70" s="16"/>
      <c r="AXT70" s="16"/>
      <c r="AXU70" s="16"/>
      <c r="AXV70" s="16"/>
      <c r="AXW70" s="16"/>
      <c r="AXX70" s="16"/>
      <c r="AXY70" s="16"/>
      <c r="AXZ70" s="16"/>
      <c r="AYA70" s="16"/>
      <c r="AYB70" s="16"/>
      <c r="AYC70" s="16"/>
      <c r="AYD70" s="16"/>
      <c r="AYE70" s="16"/>
      <c r="AYF70" s="16"/>
      <c r="AYG70" s="16"/>
      <c r="AYH70" s="16"/>
      <c r="AYI70" s="16"/>
      <c r="AYJ70" s="16"/>
      <c r="AYK70" s="16"/>
      <c r="AYL70" s="16"/>
      <c r="AYM70" s="16"/>
      <c r="AYN70" s="16"/>
      <c r="AYO70" s="16"/>
      <c r="AYP70" s="16"/>
      <c r="AYQ70" s="16"/>
      <c r="AYR70" s="16"/>
      <c r="AYS70" s="16"/>
      <c r="AYT70" s="16"/>
      <c r="AYU70" s="16"/>
      <c r="AYV70" s="16"/>
      <c r="AYW70" s="16"/>
      <c r="AYX70" s="16"/>
      <c r="AYY70" s="16"/>
      <c r="AYZ70" s="16"/>
      <c r="AZA70" s="16"/>
      <c r="AZB70" s="16"/>
      <c r="AZC70" s="16"/>
      <c r="AZD70" s="16"/>
      <c r="AZE70" s="16"/>
      <c r="AZF70" s="16"/>
      <c r="AZG70" s="16"/>
      <c r="AZH70" s="16"/>
      <c r="AZI70" s="16"/>
      <c r="AZJ70" s="16"/>
      <c r="AZK70" s="16"/>
      <c r="AZL70" s="16"/>
      <c r="AZM70" s="16"/>
      <c r="AZN70" s="16"/>
      <c r="AZO70" s="16"/>
      <c r="AZP70" s="16"/>
      <c r="AZQ70" s="16"/>
      <c r="AZR70" s="16"/>
      <c r="AZS70" s="16"/>
      <c r="AZT70" s="16"/>
      <c r="AZU70" s="16"/>
      <c r="AZV70" s="16"/>
      <c r="AZW70" s="16"/>
      <c r="AZX70" s="16"/>
      <c r="AZY70" s="16"/>
      <c r="AZZ70" s="16"/>
      <c r="BAA70" s="16"/>
      <c r="BAB70" s="16"/>
      <c r="BAC70" s="16"/>
      <c r="BAD70" s="16"/>
      <c r="BAE70" s="16"/>
      <c r="BAF70" s="16"/>
      <c r="BAG70" s="16"/>
      <c r="BAH70" s="16"/>
      <c r="BAI70" s="16"/>
      <c r="BAJ70" s="16"/>
      <c r="BAK70" s="16"/>
      <c r="BAL70" s="16"/>
      <c r="BAM70" s="16"/>
      <c r="BAN70" s="16"/>
      <c r="BAO70" s="16"/>
      <c r="BAP70" s="16"/>
      <c r="BAQ70" s="16"/>
      <c r="BAR70" s="16"/>
      <c r="BAS70" s="16"/>
      <c r="BAT70" s="16"/>
      <c r="BAU70" s="16"/>
      <c r="BAV70" s="16"/>
      <c r="BAW70" s="16"/>
      <c r="BAX70" s="16"/>
      <c r="BAY70" s="16"/>
      <c r="BAZ70" s="16"/>
      <c r="BBA70" s="16"/>
      <c r="BBB70" s="16"/>
      <c r="BBC70" s="16"/>
      <c r="BBD70" s="16"/>
      <c r="BBE70" s="16"/>
      <c r="BBF70" s="16"/>
      <c r="BBG70" s="16"/>
      <c r="BBH70" s="16"/>
      <c r="BBI70" s="16"/>
      <c r="BBJ70" s="16"/>
      <c r="BBK70" s="16"/>
      <c r="BBL70" s="16"/>
      <c r="BBM70" s="16"/>
      <c r="BBN70" s="16"/>
      <c r="BBO70" s="16"/>
      <c r="BBP70" s="16"/>
      <c r="BBQ70" s="16"/>
      <c r="BBR70" s="16"/>
      <c r="BBS70" s="16"/>
      <c r="BBT70" s="16"/>
      <c r="BBU70" s="16"/>
      <c r="BBV70" s="16"/>
      <c r="BBW70" s="16"/>
      <c r="BBX70" s="16"/>
      <c r="BBY70" s="16"/>
      <c r="BBZ70" s="16"/>
      <c r="BCA70" s="16"/>
      <c r="BCB70" s="16"/>
      <c r="BCC70" s="16"/>
      <c r="BCD70" s="16"/>
      <c r="BCE70" s="16"/>
      <c r="BCF70" s="16"/>
      <c r="BCG70" s="16"/>
      <c r="BCH70" s="16"/>
      <c r="BCI70" s="16"/>
      <c r="BCJ70" s="16"/>
      <c r="BCK70" s="16"/>
      <c r="BCL70" s="16"/>
      <c r="BCM70" s="16"/>
      <c r="BCN70" s="16"/>
      <c r="BCO70" s="16"/>
      <c r="BCP70" s="16"/>
      <c r="BCQ70" s="16"/>
      <c r="BCR70" s="16"/>
      <c r="BCS70" s="16"/>
      <c r="BCT70" s="16"/>
      <c r="BCU70" s="16"/>
      <c r="BCV70" s="16"/>
      <c r="BCW70" s="16"/>
      <c r="BCX70" s="16"/>
      <c r="BCY70" s="16"/>
      <c r="BCZ70" s="16"/>
      <c r="BDA70" s="16"/>
      <c r="BDB70" s="16"/>
      <c r="BDC70" s="16"/>
      <c r="BDD70" s="16"/>
      <c r="BDE70" s="16"/>
      <c r="BDF70" s="16"/>
      <c r="BDG70" s="16"/>
      <c r="BDH70" s="16"/>
      <c r="BDI70" s="16"/>
      <c r="BDJ70" s="16"/>
      <c r="BDK70" s="16"/>
      <c r="BDL70" s="16"/>
      <c r="BDM70" s="16"/>
      <c r="BDN70" s="16"/>
      <c r="BDO70" s="16"/>
      <c r="BDP70" s="16"/>
      <c r="BDQ70" s="16"/>
      <c r="BDR70" s="16"/>
      <c r="BDS70" s="16"/>
      <c r="BDT70" s="16"/>
      <c r="BDU70" s="16"/>
      <c r="BDV70" s="16"/>
      <c r="BDW70" s="16"/>
      <c r="BDX70" s="16"/>
      <c r="BDY70" s="16"/>
      <c r="BDZ70" s="16"/>
      <c r="BEA70" s="16"/>
      <c r="BEB70" s="16"/>
      <c r="BEC70" s="16"/>
      <c r="BED70" s="16"/>
      <c r="BEE70" s="16"/>
      <c r="BEF70" s="16"/>
      <c r="BEG70" s="16"/>
      <c r="BEH70" s="16"/>
      <c r="BEI70" s="16"/>
      <c r="BEJ70" s="16"/>
      <c r="BEK70" s="16"/>
      <c r="BEL70" s="16"/>
      <c r="BEM70" s="16"/>
      <c r="BEN70" s="16"/>
      <c r="BEO70" s="16"/>
      <c r="BEP70" s="16"/>
      <c r="BEQ70" s="16"/>
      <c r="BER70" s="16"/>
      <c r="BES70" s="16"/>
      <c r="BET70" s="16"/>
      <c r="BEU70" s="16"/>
      <c r="BEV70" s="16"/>
      <c r="BEW70" s="16"/>
      <c r="BEX70" s="16"/>
      <c r="BEY70" s="16"/>
      <c r="BEZ70" s="16"/>
      <c r="BFA70" s="16"/>
      <c r="BFB70" s="16"/>
      <c r="BFC70" s="16"/>
      <c r="BFD70" s="16"/>
      <c r="BFE70" s="16"/>
      <c r="BFF70" s="16"/>
      <c r="BFG70" s="16"/>
      <c r="BFH70" s="16"/>
      <c r="BFI70" s="16"/>
      <c r="BFJ70" s="16"/>
      <c r="BFK70" s="16"/>
      <c r="BFL70" s="16"/>
      <c r="BFM70" s="16"/>
      <c r="BFN70" s="16"/>
      <c r="BFO70" s="16"/>
      <c r="BFP70" s="16"/>
      <c r="BFQ70" s="16"/>
      <c r="BFR70" s="16"/>
      <c r="BFS70" s="16"/>
      <c r="BFT70" s="16"/>
      <c r="BFU70" s="16"/>
      <c r="BFV70" s="16"/>
      <c r="BFW70" s="16"/>
      <c r="BFX70" s="16"/>
      <c r="BFY70" s="16"/>
      <c r="BFZ70" s="16"/>
      <c r="BGA70" s="16"/>
      <c r="BGB70" s="16"/>
      <c r="BGC70" s="16"/>
      <c r="BGD70" s="16"/>
      <c r="BGE70" s="16"/>
      <c r="BGF70" s="16"/>
      <c r="BGG70" s="16"/>
      <c r="BGH70" s="16"/>
      <c r="BGI70" s="16"/>
      <c r="BGJ70" s="16"/>
      <c r="BGK70" s="16"/>
      <c r="BGL70" s="16"/>
      <c r="BGM70" s="16"/>
      <c r="BGN70" s="16"/>
      <c r="BGO70" s="16"/>
      <c r="BGP70" s="16"/>
      <c r="BGQ70" s="16"/>
      <c r="BGR70" s="16"/>
      <c r="BGS70" s="16"/>
      <c r="BGT70" s="16"/>
      <c r="BGU70" s="16"/>
      <c r="BGV70" s="16"/>
      <c r="BGW70" s="16"/>
      <c r="BGX70" s="16"/>
      <c r="BGY70" s="16"/>
      <c r="BGZ70" s="16"/>
      <c r="BHA70" s="16"/>
      <c r="BHB70" s="16"/>
      <c r="BHC70" s="16"/>
      <c r="BHD70" s="16"/>
      <c r="BHE70" s="16"/>
      <c r="BHF70" s="16"/>
      <c r="BHG70" s="16"/>
      <c r="BHH70" s="16"/>
      <c r="BHI70" s="16"/>
      <c r="BHJ70" s="16"/>
      <c r="BHK70" s="16"/>
      <c r="BHL70" s="16"/>
      <c r="BHM70" s="16"/>
      <c r="BHN70" s="16"/>
      <c r="BHO70" s="16"/>
      <c r="BHP70" s="16"/>
      <c r="BHQ70" s="16"/>
      <c r="BHR70" s="16"/>
      <c r="BHS70" s="16"/>
      <c r="BHT70" s="16"/>
      <c r="BHU70" s="16"/>
      <c r="BHV70" s="16"/>
      <c r="BHW70" s="16"/>
      <c r="BHX70" s="16"/>
      <c r="BHY70" s="16"/>
      <c r="BHZ70" s="16"/>
      <c r="BIA70" s="16"/>
      <c r="BIB70" s="16"/>
      <c r="BIC70" s="16"/>
      <c r="BID70" s="16"/>
      <c r="BIE70" s="16"/>
      <c r="BIF70" s="16"/>
      <c r="BIG70" s="16"/>
      <c r="BIH70" s="16"/>
      <c r="BII70" s="16"/>
      <c r="BIJ70" s="16"/>
      <c r="BIK70" s="16"/>
      <c r="BIL70" s="16"/>
      <c r="BIM70" s="16"/>
      <c r="BIN70" s="16"/>
      <c r="BIO70" s="16"/>
      <c r="BIP70" s="16"/>
      <c r="BIQ70" s="16"/>
      <c r="BIR70" s="16"/>
      <c r="BIS70" s="16"/>
      <c r="BIT70" s="16"/>
      <c r="BIU70" s="16"/>
      <c r="BIV70" s="16"/>
      <c r="BIW70" s="16"/>
      <c r="BIX70" s="16"/>
      <c r="BIY70" s="16"/>
      <c r="BIZ70" s="16"/>
      <c r="BJA70" s="16"/>
      <c r="BJB70" s="16"/>
      <c r="BJC70" s="16"/>
      <c r="BJD70" s="16"/>
      <c r="BJE70" s="16"/>
      <c r="BJF70" s="16"/>
      <c r="BJG70" s="16"/>
      <c r="BJH70" s="16"/>
      <c r="BJI70" s="16"/>
      <c r="BJJ70" s="16"/>
      <c r="BJK70" s="16"/>
      <c r="BJL70" s="16"/>
      <c r="BJM70" s="16"/>
      <c r="BJN70" s="16"/>
      <c r="BJO70" s="16"/>
      <c r="BJP70" s="16"/>
      <c r="BJQ70" s="16"/>
      <c r="BJR70" s="16"/>
      <c r="BJS70" s="16"/>
      <c r="BJT70" s="16"/>
      <c r="BJU70" s="16"/>
      <c r="BJV70" s="16"/>
      <c r="BJW70" s="16"/>
      <c r="BJX70" s="16"/>
      <c r="BJY70" s="16"/>
      <c r="BJZ70" s="16"/>
      <c r="BKA70" s="16"/>
      <c r="BKB70" s="16"/>
      <c r="BKC70" s="16"/>
      <c r="BKD70" s="16"/>
      <c r="BKE70" s="16"/>
      <c r="BKF70" s="16"/>
      <c r="BKG70" s="16"/>
      <c r="BKH70" s="16"/>
      <c r="BKI70" s="16"/>
      <c r="BKJ70" s="16"/>
      <c r="BKK70" s="16"/>
      <c r="BKL70" s="16"/>
      <c r="BKM70" s="16"/>
      <c r="BKN70" s="16"/>
      <c r="BKO70" s="16"/>
      <c r="BKP70" s="16"/>
      <c r="BKQ70" s="16"/>
      <c r="BKR70" s="16"/>
      <c r="BKS70" s="16"/>
      <c r="BKT70" s="16"/>
      <c r="BKU70" s="16"/>
      <c r="BKV70" s="16"/>
      <c r="BKW70" s="16"/>
      <c r="BKX70" s="16"/>
      <c r="BKY70" s="16"/>
      <c r="BKZ70" s="16"/>
      <c r="BLA70" s="16"/>
      <c r="BLB70" s="16"/>
      <c r="BLC70" s="16"/>
      <c r="BLD70" s="16"/>
      <c r="BLE70" s="16"/>
      <c r="BLF70" s="16"/>
      <c r="BLG70" s="16"/>
      <c r="BLH70" s="16"/>
      <c r="BLI70" s="16"/>
      <c r="BLJ70" s="16"/>
      <c r="BLK70" s="16"/>
      <c r="BLL70" s="16"/>
      <c r="BLM70" s="16"/>
      <c r="BLN70" s="16"/>
      <c r="BLO70" s="16"/>
      <c r="BLP70" s="16"/>
      <c r="BLQ70" s="16"/>
      <c r="BLR70" s="16"/>
      <c r="BLS70" s="16"/>
      <c r="BLT70" s="16"/>
      <c r="BLU70" s="16"/>
      <c r="BLV70" s="16"/>
      <c r="BLW70" s="16"/>
      <c r="BLX70" s="16"/>
      <c r="BLY70" s="16"/>
      <c r="BLZ70" s="16"/>
      <c r="BMA70" s="16"/>
      <c r="BMB70" s="16"/>
      <c r="BMC70" s="16"/>
      <c r="BMD70" s="16"/>
      <c r="BME70" s="16"/>
      <c r="BMF70" s="16"/>
      <c r="BMG70" s="16"/>
      <c r="BMH70" s="16"/>
      <c r="BMI70" s="16"/>
      <c r="BMJ70" s="16"/>
      <c r="BMK70" s="16"/>
      <c r="BML70" s="16"/>
      <c r="BMM70" s="16"/>
      <c r="BMN70" s="16"/>
      <c r="BMO70" s="16"/>
      <c r="BMP70" s="16"/>
      <c r="BMQ70" s="16"/>
      <c r="BMR70" s="16"/>
      <c r="BMS70" s="16"/>
      <c r="BMT70" s="16"/>
      <c r="BMU70" s="16"/>
      <c r="BMV70" s="16"/>
      <c r="BMW70" s="16"/>
      <c r="BMX70" s="16"/>
      <c r="BMY70" s="16"/>
      <c r="BMZ70" s="16"/>
      <c r="BNA70" s="16"/>
      <c r="BNB70" s="16"/>
      <c r="BNC70" s="16"/>
      <c r="BND70" s="16"/>
      <c r="BNE70" s="16"/>
      <c r="BNF70" s="16"/>
      <c r="BNG70" s="16"/>
      <c r="BNH70" s="16"/>
      <c r="BNI70" s="16"/>
      <c r="BNJ70" s="16"/>
      <c r="BNK70" s="16"/>
      <c r="BNL70" s="16"/>
      <c r="BNM70" s="16"/>
      <c r="BNN70" s="16"/>
      <c r="BNO70" s="16"/>
      <c r="BNP70" s="16"/>
      <c r="BNQ70" s="16"/>
      <c r="BNR70" s="16"/>
      <c r="BNS70" s="16"/>
      <c r="BNT70" s="16"/>
      <c r="BNU70" s="16"/>
      <c r="BNV70" s="16"/>
      <c r="BNW70" s="16"/>
      <c r="BNX70" s="16"/>
      <c r="BNY70" s="16"/>
      <c r="BNZ70" s="16"/>
      <c r="BOA70" s="16"/>
      <c r="BOB70" s="16"/>
      <c r="BOC70" s="16"/>
      <c r="BOD70" s="16"/>
      <c r="BOE70" s="16"/>
      <c r="BOF70" s="16"/>
      <c r="BOG70" s="16"/>
      <c r="BOH70" s="16"/>
      <c r="BOI70" s="16"/>
      <c r="BOJ70" s="16"/>
      <c r="BOK70" s="16"/>
      <c r="BOL70" s="16"/>
      <c r="BOM70" s="16"/>
      <c r="BON70" s="16"/>
      <c r="BOO70" s="16"/>
      <c r="BOP70" s="16"/>
      <c r="BOQ70" s="16"/>
      <c r="BOR70" s="16"/>
      <c r="BOS70" s="16"/>
      <c r="BOT70" s="16"/>
      <c r="BOU70" s="16"/>
      <c r="BOV70" s="16"/>
      <c r="BOW70" s="16"/>
      <c r="BOX70" s="16"/>
      <c r="BOY70" s="16"/>
      <c r="BOZ70" s="16"/>
      <c r="BPA70" s="16"/>
      <c r="BPB70" s="16"/>
      <c r="BPC70" s="16"/>
      <c r="BPD70" s="16"/>
      <c r="BPE70" s="16"/>
      <c r="BPF70" s="16"/>
      <c r="BPG70" s="16"/>
      <c r="BPH70" s="16"/>
      <c r="BPI70" s="16"/>
      <c r="BPJ70" s="16"/>
      <c r="BPK70" s="16"/>
      <c r="BPL70" s="16"/>
      <c r="BPM70" s="16"/>
      <c r="BPN70" s="16"/>
      <c r="BPO70" s="16"/>
      <c r="BPP70" s="16"/>
      <c r="BPQ70" s="16"/>
      <c r="BPR70" s="16"/>
      <c r="BPS70" s="16"/>
      <c r="BPT70" s="16"/>
      <c r="BPU70" s="16"/>
      <c r="BPV70" s="16"/>
      <c r="BPW70" s="16"/>
      <c r="BPX70" s="16"/>
      <c r="BPY70" s="16"/>
      <c r="BPZ70" s="16"/>
      <c r="BQA70" s="16"/>
      <c r="BQB70" s="16"/>
      <c r="BQC70" s="16"/>
      <c r="BQD70" s="16"/>
      <c r="BQE70" s="16"/>
      <c r="BQF70" s="16"/>
      <c r="BQG70" s="16"/>
      <c r="BQH70" s="16"/>
      <c r="BQI70" s="16"/>
      <c r="BQJ70" s="16"/>
      <c r="BQK70" s="16"/>
      <c r="BQL70" s="16"/>
      <c r="BQM70" s="16"/>
      <c r="BQN70" s="16"/>
      <c r="BQO70" s="16"/>
      <c r="BQP70" s="16"/>
      <c r="BQQ70" s="16"/>
      <c r="BQR70" s="16"/>
      <c r="BQS70" s="16"/>
      <c r="BQT70" s="16"/>
      <c r="BQU70" s="16"/>
      <c r="BQV70" s="16"/>
      <c r="BQW70" s="16"/>
      <c r="BQX70" s="16"/>
      <c r="BQY70" s="16"/>
      <c r="BQZ70" s="16"/>
      <c r="BRA70" s="16"/>
      <c r="BRB70" s="16"/>
      <c r="BRC70" s="16"/>
      <c r="BRD70" s="16"/>
      <c r="BRE70" s="16"/>
      <c r="BRF70" s="16"/>
      <c r="BRG70" s="16"/>
      <c r="BRH70" s="16"/>
      <c r="BRI70" s="16"/>
      <c r="BRJ70" s="16"/>
      <c r="BRK70" s="16"/>
      <c r="BRL70" s="16"/>
      <c r="BRM70" s="16"/>
      <c r="BRN70" s="16"/>
      <c r="BRO70" s="16"/>
      <c r="BRP70" s="16"/>
      <c r="BRQ70" s="16"/>
      <c r="BRR70" s="16"/>
      <c r="BRS70" s="16"/>
      <c r="BRT70" s="16"/>
      <c r="BRU70" s="16"/>
      <c r="BRV70" s="16"/>
      <c r="BRW70" s="16"/>
      <c r="BRX70" s="16"/>
      <c r="BRY70" s="16"/>
      <c r="BRZ70" s="16"/>
      <c r="BSA70" s="16"/>
      <c r="BSB70" s="16"/>
      <c r="BSC70" s="16"/>
      <c r="BSD70" s="16"/>
      <c r="BSE70" s="16"/>
      <c r="BSF70" s="16"/>
      <c r="BSG70" s="16"/>
      <c r="BSH70" s="16"/>
      <c r="BSI70" s="16"/>
      <c r="BSJ70" s="16"/>
      <c r="BSK70" s="16"/>
      <c r="BSL70" s="16"/>
      <c r="BSM70" s="16"/>
      <c r="BSN70" s="16"/>
      <c r="BSO70" s="16"/>
      <c r="BSP70" s="16"/>
      <c r="BSQ70" s="16"/>
      <c r="BSR70" s="16"/>
      <c r="BSS70" s="16"/>
      <c r="BST70" s="16"/>
      <c r="BSU70" s="16"/>
      <c r="BSV70" s="16"/>
      <c r="BSW70" s="16"/>
      <c r="BSX70" s="16"/>
      <c r="BSY70" s="16"/>
      <c r="BSZ70" s="16"/>
      <c r="BTA70" s="16"/>
      <c r="BTB70" s="16"/>
      <c r="BTC70" s="16"/>
      <c r="BTD70" s="16"/>
      <c r="BTE70" s="16"/>
      <c r="BTF70" s="16"/>
      <c r="BTG70" s="16"/>
      <c r="BTH70" s="16"/>
    </row>
    <row r="71" spans="1:1880" s="278" customFormat="1" ht="110.25" customHeight="1" x14ac:dyDescent="0.3">
      <c r="A71" s="69">
        <v>622</v>
      </c>
      <c r="B71" s="244" t="s">
        <v>118</v>
      </c>
      <c r="C71" s="244" t="s">
        <v>129</v>
      </c>
      <c r="D71" s="69" t="s">
        <v>215</v>
      </c>
      <c r="E71" s="243" t="e">
        <f>INDEX('PY1 Data(H)'!$A$1:$CX$258,MATCH('Unit Data from Audit Worksheet'!$A71,'PY1 Data(H)'!$A$1:$A$258,0),MATCH('Unit Data from Audit Worksheet'!$D$2,'PY1 Data(H)'!$A$1:$CX$1,0))</f>
        <v>#N/A</v>
      </c>
      <c r="F71" s="119">
        <v>0</v>
      </c>
      <c r="G71" s="428"/>
      <c r="H71" s="15"/>
      <c r="I71" s="503"/>
      <c r="J71" s="479"/>
      <c r="K71" s="365"/>
      <c r="L71"/>
      <c r="M71" s="16"/>
      <c r="N71" s="121"/>
      <c r="O71" s="16"/>
      <c r="P71" s="16"/>
      <c r="Q71" s="16"/>
      <c r="R71" s="16"/>
      <c r="S71" s="16"/>
      <c r="T71" s="16"/>
      <c r="U71" s="16"/>
      <c r="V71" s="16"/>
      <c r="W71" s="16"/>
      <c r="X71" s="16"/>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c r="PB71" s="16"/>
      <c r="PC71" s="16"/>
      <c r="PD71" s="16"/>
      <c r="PE71" s="16"/>
      <c r="PF71" s="16"/>
      <c r="PG71" s="16"/>
      <c r="PH71" s="16"/>
      <c r="PI71" s="16"/>
      <c r="PJ71" s="16"/>
      <c r="PK71" s="16"/>
      <c r="PL71" s="16"/>
      <c r="PM71" s="16"/>
      <c r="PN71" s="16"/>
      <c r="PO71" s="16"/>
      <c r="PP71" s="16"/>
      <c r="PQ71" s="16"/>
      <c r="PR71" s="16"/>
      <c r="PS71" s="16"/>
      <c r="PT71" s="16"/>
      <c r="PU71" s="16"/>
      <c r="PV71" s="16"/>
      <c r="PW71" s="16"/>
      <c r="PX71" s="16"/>
      <c r="PY71" s="16"/>
      <c r="PZ71" s="16"/>
      <c r="QA71" s="16"/>
      <c r="QB71" s="16"/>
      <c r="QC71" s="16"/>
      <c r="QD71" s="16"/>
      <c r="QE71" s="16"/>
      <c r="QF71" s="16"/>
      <c r="QG71" s="16"/>
      <c r="QH71" s="16"/>
      <c r="QI71" s="16"/>
      <c r="QJ71" s="16"/>
      <c r="QK71" s="16"/>
      <c r="QL71" s="16"/>
      <c r="QM71" s="16"/>
      <c r="QN71" s="16"/>
      <c r="QO71" s="16"/>
      <c r="QP71" s="16"/>
      <c r="QQ71" s="16"/>
      <c r="QR71" s="16"/>
      <c r="QS71" s="16"/>
      <c r="QT71" s="16"/>
      <c r="QU71" s="16"/>
      <c r="QV71" s="16"/>
      <c r="QW71" s="16"/>
      <c r="QX71" s="16"/>
      <c r="QY71" s="16"/>
      <c r="QZ71" s="16"/>
      <c r="RA71" s="16"/>
      <c r="RB71" s="16"/>
      <c r="RC71" s="16"/>
      <c r="RD71" s="16"/>
      <c r="RE71" s="16"/>
      <c r="RF71" s="16"/>
      <c r="RG71" s="16"/>
      <c r="RH71" s="16"/>
      <c r="RI71" s="16"/>
      <c r="RJ71" s="16"/>
      <c r="RK71" s="16"/>
      <c r="RL71" s="16"/>
      <c r="RM71" s="16"/>
      <c r="RN71" s="16"/>
      <c r="RO71" s="16"/>
      <c r="RP71" s="16"/>
      <c r="RQ71" s="16"/>
      <c r="RR71" s="16"/>
      <c r="RS71" s="16"/>
      <c r="RT71" s="16"/>
      <c r="RU71" s="16"/>
      <c r="RV71" s="16"/>
      <c r="RW71" s="16"/>
      <c r="RX71" s="16"/>
      <c r="RY71" s="16"/>
      <c r="RZ71" s="16"/>
      <c r="SA71" s="16"/>
      <c r="SB71" s="16"/>
      <c r="SC71" s="16"/>
      <c r="SD71" s="16"/>
      <c r="SE71" s="16"/>
      <c r="SF71" s="16"/>
      <c r="SG71" s="16"/>
      <c r="SH71" s="16"/>
      <c r="SI71" s="16"/>
      <c r="SJ71" s="16"/>
      <c r="SK71" s="16"/>
      <c r="SL71" s="16"/>
      <c r="SM71" s="16"/>
      <c r="SN71" s="16"/>
      <c r="SO71" s="16"/>
      <c r="SP71" s="16"/>
      <c r="SQ71" s="16"/>
      <c r="SR71" s="16"/>
      <c r="SS71" s="16"/>
      <c r="ST71" s="16"/>
      <c r="SU71" s="16"/>
      <c r="SV71" s="16"/>
      <c r="SW71" s="16"/>
      <c r="SX71" s="16"/>
      <c r="SY71" s="16"/>
      <c r="SZ71" s="16"/>
      <c r="TA71" s="16"/>
      <c r="TB71" s="16"/>
      <c r="TC71" s="16"/>
      <c r="TD71" s="16"/>
      <c r="TE71" s="16"/>
      <c r="TF71" s="16"/>
      <c r="TG71" s="16"/>
      <c r="TH71" s="16"/>
      <c r="TI71" s="16"/>
      <c r="TJ71" s="16"/>
      <c r="TK71" s="16"/>
      <c r="TL71" s="16"/>
      <c r="TM71" s="16"/>
      <c r="TN71" s="16"/>
      <c r="TO71" s="16"/>
      <c r="TP71" s="16"/>
      <c r="TQ71" s="16"/>
      <c r="TR71" s="16"/>
      <c r="TS71" s="16"/>
      <c r="TT71" s="16"/>
      <c r="TU71" s="16"/>
      <c r="TV71" s="16"/>
      <c r="TW71" s="16"/>
      <c r="TX71" s="16"/>
      <c r="TY71" s="16"/>
      <c r="TZ71" s="16"/>
      <c r="UA71" s="16"/>
      <c r="UB71" s="16"/>
      <c r="UC71" s="16"/>
      <c r="UD71" s="16"/>
      <c r="UE71" s="16"/>
      <c r="UF71" s="16"/>
      <c r="UG71" s="16"/>
      <c r="UH71" s="16"/>
      <c r="UI71" s="16"/>
      <c r="UJ71" s="16"/>
      <c r="UK71" s="16"/>
      <c r="UL71" s="16"/>
      <c r="UM71" s="16"/>
      <c r="UN71" s="16"/>
      <c r="UO71" s="16"/>
      <c r="UP71" s="16"/>
      <c r="UQ71" s="16"/>
      <c r="UR71" s="16"/>
      <c r="US71" s="16"/>
      <c r="UT71" s="16"/>
      <c r="UU71" s="16"/>
      <c r="UV71" s="16"/>
      <c r="UW71" s="16"/>
      <c r="UX71" s="16"/>
      <c r="UY71" s="16"/>
      <c r="UZ71" s="16"/>
      <c r="VA71" s="16"/>
      <c r="VB71" s="16"/>
      <c r="VC71" s="16"/>
      <c r="VD71" s="16"/>
      <c r="VE71" s="16"/>
      <c r="VF71" s="16"/>
      <c r="VG71" s="16"/>
      <c r="VH71" s="16"/>
      <c r="VI71" s="16"/>
      <c r="VJ71" s="16"/>
      <c r="VK71" s="16"/>
      <c r="VL71" s="16"/>
      <c r="VM71" s="16"/>
      <c r="VN71" s="16"/>
      <c r="VO71" s="16"/>
      <c r="VP71" s="16"/>
      <c r="VQ71" s="16"/>
      <c r="VR71" s="16"/>
      <c r="VS71" s="16"/>
      <c r="VT71" s="16"/>
      <c r="VU71" s="16"/>
      <c r="VV71" s="16"/>
      <c r="VW71" s="16"/>
      <c r="VX71" s="16"/>
      <c r="VY71" s="16"/>
      <c r="VZ71" s="16"/>
      <c r="WA71" s="16"/>
      <c r="WB71" s="16"/>
      <c r="WC71" s="16"/>
      <c r="WD71" s="16"/>
      <c r="WE71" s="16"/>
      <c r="WF71" s="16"/>
      <c r="WG71" s="16"/>
      <c r="WH71" s="16"/>
      <c r="WI71" s="16"/>
      <c r="WJ71" s="16"/>
      <c r="WK71" s="16"/>
      <c r="WL71" s="16"/>
      <c r="WM71" s="16"/>
      <c r="WN71" s="16"/>
      <c r="WO71" s="16"/>
      <c r="WP71" s="16"/>
      <c r="WQ71" s="16"/>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c r="XZ71" s="16"/>
      <c r="YA71" s="16"/>
      <c r="YB71" s="16"/>
      <c r="YC71" s="16"/>
      <c r="YD71" s="16"/>
      <c r="YE71" s="16"/>
      <c r="YF71" s="16"/>
      <c r="YG71" s="16"/>
      <c r="YH71" s="16"/>
      <c r="YI71" s="16"/>
      <c r="YJ71" s="16"/>
      <c r="YK71" s="16"/>
      <c r="YL71" s="16"/>
      <c r="YM71" s="16"/>
      <c r="YN71" s="16"/>
      <c r="YO71" s="16"/>
      <c r="YP71" s="16"/>
      <c r="YQ71" s="16"/>
      <c r="YR71" s="16"/>
      <c r="YS71" s="16"/>
      <c r="YT71" s="16"/>
      <c r="YU71" s="16"/>
      <c r="YV71" s="16"/>
      <c r="YW71" s="16"/>
      <c r="YX71" s="16"/>
      <c r="YY71" s="16"/>
      <c r="YZ71" s="16"/>
      <c r="ZA71" s="16"/>
      <c r="ZB71" s="16"/>
      <c r="ZC71" s="16"/>
      <c r="ZD71" s="16"/>
      <c r="ZE71" s="16"/>
      <c r="ZF71" s="16"/>
      <c r="ZG71" s="16"/>
      <c r="ZH71" s="16"/>
      <c r="ZI71" s="16"/>
      <c r="ZJ71" s="16"/>
      <c r="ZK71" s="16"/>
      <c r="ZL71" s="16"/>
      <c r="ZM71" s="16"/>
      <c r="ZN71" s="16"/>
      <c r="ZO71" s="16"/>
      <c r="ZP71" s="16"/>
      <c r="ZQ71" s="16"/>
      <c r="ZR71" s="16"/>
      <c r="ZS71" s="16"/>
      <c r="ZT71" s="16"/>
      <c r="ZU71" s="16"/>
      <c r="ZV71" s="16"/>
      <c r="ZW71" s="16"/>
      <c r="ZX71" s="16"/>
      <c r="ZY71" s="16"/>
      <c r="ZZ71" s="16"/>
      <c r="AAA71" s="16"/>
      <c r="AAB71" s="16"/>
      <c r="AAC71" s="16"/>
      <c r="AAD71" s="16"/>
      <c r="AAE71" s="16"/>
      <c r="AAF71" s="16"/>
      <c r="AAG71" s="16"/>
      <c r="AAH71" s="16"/>
      <c r="AAI71" s="16"/>
      <c r="AAJ71" s="16"/>
      <c r="AAK71" s="16"/>
      <c r="AAL71" s="16"/>
      <c r="AAM71" s="16"/>
      <c r="AAN71" s="16"/>
      <c r="AAO71" s="16"/>
      <c r="AAP71" s="16"/>
      <c r="AAQ71" s="16"/>
      <c r="AAR71" s="16"/>
      <c r="AAS71" s="16"/>
      <c r="AAT71" s="16"/>
      <c r="AAU71" s="16"/>
      <c r="AAV71" s="16"/>
      <c r="AAW71" s="16"/>
      <c r="AAX71" s="16"/>
      <c r="AAY71" s="16"/>
      <c r="AAZ71" s="16"/>
      <c r="ABA71" s="16"/>
      <c r="ABB71" s="16"/>
      <c r="ABC71" s="16"/>
      <c r="ABD71" s="16"/>
      <c r="ABE71" s="16"/>
      <c r="ABF71" s="16"/>
      <c r="ABG71" s="16"/>
      <c r="ABH71" s="16"/>
      <c r="ABI71" s="16"/>
      <c r="ABJ71" s="16"/>
      <c r="ABK71" s="16"/>
      <c r="ABL71" s="16"/>
      <c r="ABM71" s="16"/>
      <c r="ABN71" s="16"/>
      <c r="ABO71" s="16"/>
      <c r="ABP71" s="16"/>
      <c r="ABQ71" s="16"/>
      <c r="ABR71" s="16"/>
      <c r="ABS71" s="16"/>
      <c r="ABT71" s="16"/>
      <c r="ABU71" s="16"/>
      <c r="ABV71" s="16"/>
      <c r="ABW71" s="16"/>
      <c r="ABX71" s="16"/>
      <c r="ABY71" s="16"/>
      <c r="ABZ71" s="16"/>
      <c r="ACA71" s="16"/>
      <c r="ACB71" s="16"/>
      <c r="ACC71" s="16"/>
      <c r="ACD71" s="16"/>
      <c r="ACE71" s="16"/>
      <c r="ACF71" s="16"/>
      <c r="ACG71" s="16"/>
      <c r="ACH71" s="16"/>
      <c r="ACI71" s="16"/>
      <c r="ACJ71" s="16"/>
      <c r="ACK71" s="16"/>
      <c r="ACL71" s="16"/>
      <c r="ACM71" s="16"/>
      <c r="ACN71" s="16"/>
      <c r="ACO71" s="16"/>
      <c r="ACP71" s="16"/>
      <c r="ACQ71" s="16"/>
      <c r="ACR71" s="16"/>
      <c r="ACS71" s="16"/>
      <c r="ACT71" s="16"/>
      <c r="ACU71" s="16"/>
      <c r="ACV71" s="16"/>
      <c r="ACW71" s="16"/>
      <c r="ACX71" s="16"/>
      <c r="ACY71" s="16"/>
      <c r="ACZ71" s="16"/>
      <c r="ADA71" s="16"/>
      <c r="ADB71" s="16"/>
      <c r="ADC71" s="16"/>
      <c r="ADD71" s="16"/>
      <c r="ADE71" s="16"/>
      <c r="ADF71" s="16"/>
      <c r="ADG71" s="16"/>
      <c r="ADH71" s="16"/>
      <c r="ADI71" s="16"/>
      <c r="ADJ71" s="16"/>
      <c r="ADK71" s="16"/>
      <c r="ADL71" s="16"/>
      <c r="ADM71" s="16"/>
      <c r="ADN71" s="16"/>
      <c r="ADO71" s="16"/>
      <c r="ADP71" s="16"/>
      <c r="ADQ71" s="16"/>
      <c r="ADR71" s="16"/>
      <c r="ADS71" s="16"/>
      <c r="ADT71" s="16"/>
      <c r="ADU71" s="16"/>
      <c r="ADV71" s="16"/>
      <c r="ADW71" s="16"/>
      <c r="ADX71" s="16"/>
      <c r="ADY71" s="16"/>
      <c r="ADZ71" s="16"/>
      <c r="AEA71" s="16"/>
      <c r="AEB71" s="16"/>
      <c r="AEC71" s="16"/>
      <c r="AED71" s="16"/>
      <c r="AEE71" s="16"/>
      <c r="AEF71" s="16"/>
      <c r="AEG71" s="16"/>
      <c r="AEH71" s="16"/>
      <c r="AEI71" s="16"/>
      <c r="AEJ71" s="16"/>
      <c r="AEK71" s="16"/>
      <c r="AEL71" s="16"/>
      <c r="AEM71" s="16"/>
      <c r="AEN71" s="16"/>
      <c r="AEO71" s="16"/>
      <c r="AEP71" s="16"/>
      <c r="AEQ71" s="16"/>
      <c r="AER71" s="16"/>
      <c r="AES71" s="16"/>
      <c r="AET71" s="16"/>
      <c r="AEU71" s="16"/>
      <c r="AEV71" s="16"/>
      <c r="AEW71" s="16"/>
      <c r="AEX71" s="16"/>
      <c r="AEY71" s="16"/>
      <c r="AEZ71" s="16"/>
      <c r="AFA71" s="16"/>
      <c r="AFB71" s="16"/>
      <c r="AFC71" s="16"/>
      <c r="AFD71" s="16"/>
      <c r="AFE71" s="16"/>
      <c r="AFF71" s="16"/>
      <c r="AFG71" s="16"/>
      <c r="AFH71" s="16"/>
      <c r="AFI71" s="16"/>
      <c r="AFJ71" s="16"/>
      <c r="AFK71" s="16"/>
      <c r="AFL71" s="16"/>
      <c r="AFM71" s="16"/>
      <c r="AFN71" s="16"/>
      <c r="AFO71" s="16"/>
      <c r="AFP71" s="16"/>
      <c r="AFQ71" s="16"/>
      <c r="AFR71" s="16"/>
      <c r="AFS71" s="16"/>
      <c r="AFT71" s="16"/>
      <c r="AFU71" s="16"/>
      <c r="AFV71" s="16"/>
      <c r="AFW71" s="16"/>
      <c r="AFX71" s="16"/>
      <c r="AFY71" s="16"/>
      <c r="AFZ71" s="16"/>
      <c r="AGA71" s="16"/>
      <c r="AGB71" s="16"/>
      <c r="AGC71" s="16"/>
      <c r="AGD71" s="16"/>
      <c r="AGE71" s="16"/>
      <c r="AGF71" s="16"/>
      <c r="AGG71" s="16"/>
      <c r="AGH71" s="16"/>
      <c r="AGI71" s="16"/>
      <c r="AGJ71" s="16"/>
      <c r="AGK71" s="16"/>
      <c r="AGL71" s="16"/>
      <c r="AGM71" s="16"/>
      <c r="AGN71" s="16"/>
      <c r="AGO71" s="16"/>
      <c r="AGP71" s="16"/>
      <c r="AGQ71" s="16"/>
      <c r="AGR71" s="16"/>
      <c r="AGS71" s="16"/>
      <c r="AGT71" s="16"/>
      <c r="AGU71" s="16"/>
      <c r="AGV71" s="16"/>
      <c r="AGW71" s="16"/>
      <c r="AGX71" s="16"/>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c r="AME71" s="16"/>
      <c r="AMF71" s="16"/>
      <c r="AMG71" s="16"/>
      <c r="AMH71" s="16"/>
      <c r="AMI71" s="16"/>
      <c r="AMJ71" s="16"/>
      <c r="AMK71" s="16"/>
      <c r="AML71" s="16"/>
      <c r="AMM71" s="16"/>
      <c r="AMN71" s="16"/>
      <c r="AMO71" s="16"/>
      <c r="AMP71" s="16"/>
      <c r="AMQ71" s="16"/>
      <c r="AMR71" s="16"/>
      <c r="AMS71" s="16"/>
      <c r="AMT71" s="16"/>
      <c r="AMU71" s="16"/>
      <c r="AMV71" s="16"/>
      <c r="AMW71" s="16"/>
      <c r="AMX71" s="16"/>
      <c r="AMY71" s="16"/>
      <c r="AMZ71" s="16"/>
      <c r="ANA71" s="16"/>
      <c r="ANB71" s="16"/>
      <c r="ANC71" s="16"/>
      <c r="AND71" s="16"/>
      <c r="ANE71" s="16"/>
      <c r="ANF71" s="16"/>
      <c r="ANG71" s="16"/>
      <c r="ANH71" s="16"/>
      <c r="ANI71" s="16"/>
      <c r="ANJ71" s="16"/>
      <c r="ANK71" s="16"/>
      <c r="ANL71" s="16"/>
      <c r="ANM71" s="16"/>
      <c r="ANN71" s="16"/>
      <c r="ANO71" s="16"/>
      <c r="ANP71" s="16"/>
      <c r="ANQ71" s="16"/>
      <c r="ANR71" s="16"/>
      <c r="ANS71" s="16"/>
      <c r="ANT71" s="16"/>
      <c r="ANU71" s="16"/>
      <c r="ANV71" s="16"/>
      <c r="ANW71" s="16"/>
      <c r="ANX71" s="16"/>
      <c r="ANY71" s="16"/>
      <c r="ANZ71" s="16"/>
      <c r="AOA71" s="16"/>
      <c r="AOB71" s="16"/>
      <c r="AOC71" s="16"/>
      <c r="AOD71" s="16"/>
      <c r="AOE71" s="16"/>
      <c r="AOF71" s="16"/>
      <c r="AOG71" s="16"/>
      <c r="AOH71" s="16"/>
      <c r="AOI71" s="16"/>
      <c r="AOJ71" s="16"/>
      <c r="AOK71" s="16"/>
      <c r="AOL71" s="16"/>
      <c r="AOM71" s="16"/>
      <c r="AON71" s="16"/>
      <c r="AOO71" s="16"/>
      <c r="AOP71" s="16"/>
      <c r="AOQ71" s="16"/>
      <c r="AOR71" s="16"/>
      <c r="AOS71" s="16"/>
      <c r="AOT71" s="16"/>
      <c r="AOU71" s="16"/>
      <c r="AOV71" s="16"/>
      <c r="AOW71" s="16"/>
      <c r="AOX71" s="16"/>
      <c r="AOY71" s="16"/>
      <c r="AOZ71" s="16"/>
      <c r="APA71" s="16"/>
      <c r="APB71" s="16"/>
      <c r="APC71" s="16"/>
      <c r="APD71" s="16"/>
      <c r="APE71" s="16"/>
      <c r="APF71" s="16"/>
      <c r="APG71" s="16"/>
      <c r="APH71" s="16"/>
      <c r="API71" s="16"/>
      <c r="APJ71" s="16"/>
      <c r="APK71" s="16"/>
      <c r="APL71" s="16"/>
      <c r="APM71" s="16"/>
      <c r="APN71" s="16"/>
      <c r="APO71" s="16"/>
      <c r="APP71" s="16"/>
      <c r="APQ71" s="16"/>
      <c r="APR71" s="16"/>
      <c r="APS71" s="16"/>
      <c r="APT71" s="16"/>
      <c r="APU71" s="16"/>
      <c r="APV71" s="16"/>
      <c r="APW71" s="16"/>
      <c r="APX71" s="16"/>
      <c r="APY71" s="16"/>
      <c r="APZ71" s="16"/>
      <c r="AQA71" s="16"/>
      <c r="AQB71" s="16"/>
      <c r="AQC71" s="16"/>
      <c r="AQD71" s="16"/>
      <c r="AQE71" s="16"/>
      <c r="AQF71" s="16"/>
      <c r="AQG71" s="16"/>
      <c r="AQH71" s="16"/>
      <c r="AQI71" s="16"/>
      <c r="AQJ71" s="16"/>
      <c r="AQK71" s="16"/>
      <c r="AQL71" s="16"/>
      <c r="AQM71" s="16"/>
      <c r="AQN71" s="16"/>
      <c r="AQO71" s="16"/>
      <c r="AQP71" s="16"/>
      <c r="AQQ71" s="16"/>
      <c r="AQR71" s="16"/>
      <c r="AQS71" s="16"/>
      <c r="AQT71" s="16"/>
      <c r="AQU71" s="16"/>
      <c r="AQV71" s="16"/>
      <c r="AQW71" s="16"/>
      <c r="AQX71" s="16"/>
      <c r="AQY71" s="16"/>
      <c r="AQZ71" s="16"/>
      <c r="ARA71" s="16"/>
      <c r="ARB71" s="16"/>
      <c r="ARC71" s="16"/>
      <c r="ARD71" s="16"/>
      <c r="ARE71" s="16"/>
      <c r="ARF71" s="16"/>
      <c r="ARG71" s="16"/>
      <c r="ARH71" s="16"/>
      <c r="ARI71" s="16"/>
      <c r="ARJ71" s="16"/>
      <c r="ARK71" s="16"/>
      <c r="ARL71" s="16"/>
      <c r="ARM71" s="16"/>
      <c r="ARN71" s="16"/>
      <c r="ARO71" s="16"/>
      <c r="ARP71" s="16"/>
      <c r="ARQ71" s="16"/>
      <c r="ARR71" s="16"/>
      <c r="ARS71" s="16"/>
      <c r="ART71" s="16"/>
      <c r="ARU71" s="16"/>
      <c r="ARV71" s="16"/>
      <c r="ARW71" s="16"/>
      <c r="ARX71" s="16"/>
      <c r="ARY71" s="16"/>
      <c r="ARZ71" s="16"/>
      <c r="ASA71" s="16"/>
      <c r="ASB71" s="16"/>
      <c r="ASC71" s="16"/>
      <c r="ASD71" s="16"/>
      <c r="ASE71" s="16"/>
      <c r="ASF71" s="16"/>
      <c r="ASG71" s="16"/>
      <c r="ASH71" s="16"/>
      <c r="ASI71" s="16"/>
      <c r="ASJ71" s="16"/>
      <c r="ASK71" s="16"/>
      <c r="ASL71" s="16"/>
      <c r="ASM71" s="16"/>
      <c r="ASN71" s="16"/>
      <c r="ASO71" s="16"/>
      <c r="ASP71" s="16"/>
      <c r="ASQ71" s="16"/>
      <c r="ASR71" s="16"/>
      <c r="ASS71" s="16"/>
      <c r="AST71" s="16"/>
      <c r="ASU71" s="16"/>
      <c r="ASV71" s="16"/>
      <c r="ASW71" s="16"/>
      <c r="ASX71" s="16"/>
      <c r="ASY71" s="16"/>
      <c r="ASZ71" s="16"/>
      <c r="ATA71" s="16"/>
      <c r="ATB71" s="16"/>
      <c r="ATC71" s="16"/>
      <c r="ATD71" s="16"/>
      <c r="ATE71" s="16"/>
      <c r="ATF71" s="16"/>
      <c r="ATG71" s="16"/>
      <c r="ATH71" s="16"/>
      <c r="ATI71" s="16"/>
      <c r="ATJ71" s="16"/>
      <c r="ATK71" s="16"/>
      <c r="ATL71" s="16"/>
      <c r="ATM71" s="16"/>
      <c r="ATN71" s="16"/>
      <c r="ATO71" s="16"/>
      <c r="ATP71" s="16"/>
      <c r="ATQ71" s="16"/>
      <c r="ATR71" s="16"/>
      <c r="ATS71" s="16"/>
      <c r="ATT71" s="16"/>
      <c r="ATU71" s="16"/>
      <c r="ATV71" s="16"/>
      <c r="ATW71" s="16"/>
      <c r="ATX71" s="16"/>
      <c r="ATY71" s="16"/>
      <c r="ATZ71" s="16"/>
      <c r="AUA71" s="16"/>
      <c r="AUB71" s="16"/>
      <c r="AUC71" s="16"/>
      <c r="AUD71" s="16"/>
      <c r="AUE71" s="16"/>
      <c r="AUF71" s="16"/>
      <c r="AUG71" s="16"/>
      <c r="AUH71" s="16"/>
      <c r="AUI71" s="16"/>
      <c r="AUJ71" s="16"/>
      <c r="AUK71" s="16"/>
      <c r="AUL71" s="16"/>
      <c r="AUM71" s="16"/>
      <c r="AUN71" s="16"/>
      <c r="AUO71" s="16"/>
      <c r="AUP71" s="16"/>
      <c r="AUQ71" s="16"/>
      <c r="AUR71" s="16"/>
      <c r="AUS71" s="16"/>
      <c r="AUT71" s="16"/>
      <c r="AUU71" s="16"/>
      <c r="AUV71" s="16"/>
      <c r="AUW71" s="16"/>
      <c r="AUX71" s="16"/>
      <c r="AUY71" s="16"/>
      <c r="AUZ71" s="16"/>
      <c r="AVA71" s="16"/>
      <c r="AVB71" s="16"/>
      <c r="AVC71" s="16"/>
      <c r="AVD71" s="16"/>
      <c r="AVE71" s="16"/>
      <c r="AVF71" s="16"/>
      <c r="AVG71" s="16"/>
      <c r="AVH71" s="16"/>
      <c r="AVI71" s="16"/>
      <c r="AVJ71" s="16"/>
      <c r="AVK71" s="16"/>
      <c r="AVL71" s="16"/>
      <c r="AVM71" s="16"/>
      <c r="AVN71" s="16"/>
      <c r="AVO71" s="16"/>
      <c r="AVP71" s="16"/>
      <c r="AVQ71" s="16"/>
      <c r="AVR71" s="16"/>
      <c r="AVS71" s="16"/>
      <c r="AVT71" s="16"/>
      <c r="AVU71" s="16"/>
      <c r="AVV71" s="16"/>
      <c r="AVW71" s="16"/>
      <c r="AVX71" s="16"/>
      <c r="AVY71" s="16"/>
      <c r="AVZ71" s="16"/>
      <c r="AWA71" s="16"/>
      <c r="AWB71" s="16"/>
      <c r="AWC71" s="16"/>
      <c r="AWD71" s="16"/>
      <c r="AWE71" s="16"/>
      <c r="AWF71" s="16"/>
      <c r="AWG71" s="16"/>
      <c r="AWH71" s="16"/>
      <c r="AWI71" s="16"/>
      <c r="AWJ71" s="16"/>
      <c r="AWK71" s="16"/>
      <c r="AWL71" s="16"/>
      <c r="AWM71" s="16"/>
      <c r="AWN71" s="16"/>
      <c r="AWO71" s="16"/>
      <c r="AWP71" s="16"/>
      <c r="AWQ71" s="16"/>
      <c r="AWR71" s="16"/>
      <c r="AWS71" s="16"/>
      <c r="AWT71" s="16"/>
      <c r="AWU71" s="16"/>
      <c r="AWV71" s="16"/>
      <c r="AWW71" s="16"/>
      <c r="AWX71" s="16"/>
      <c r="AWY71" s="16"/>
      <c r="AWZ71" s="16"/>
      <c r="AXA71" s="16"/>
      <c r="AXB71" s="16"/>
      <c r="AXC71" s="16"/>
      <c r="AXD71" s="16"/>
      <c r="AXE71" s="16"/>
      <c r="AXF71" s="16"/>
      <c r="AXG71" s="16"/>
      <c r="AXH71" s="16"/>
      <c r="AXI71" s="16"/>
      <c r="AXJ71" s="16"/>
      <c r="AXK71" s="16"/>
      <c r="AXL71" s="16"/>
      <c r="AXM71" s="16"/>
      <c r="AXN71" s="16"/>
      <c r="AXO71" s="16"/>
      <c r="AXP71" s="16"/>
      <c r="AXQ71" s="16"/>
      <c r="AXR71" s="16"/>
      <c r="AXS71" s="16"/>
      <c r="AXT71" s="16"/>
      <c r="AXU71" s="16"/>
      <c r="AXV71" s="16"/>
      <c r="AXW71" s="16"/>
      <c r="AXX71" s="16"/>
      <c r="AXY71" s="16"/>
      <c r="AXZ71" s="16"/>
      <c r="AYA71" s="16"/>
      <c r="AYB71" s="16"/>
      <c r="AYC71" s="16"/>
      <c r="AYD71" s="16"/>
      <c r="AYE71" s="16"/>
      <c r="AYF71" s="16"/>
      <c r="AYG71" s="16"/>
      <c r="AYH71" s="16"/>
      <c r="AYI71" s="16"/>
      <c r="AYJ71" s="16"/>
      <c r="AYK71" s="16"/>
      <c r="AYL71" s="16"/>
      <c r="AYM71" s="16"/>
      <c r="AYN71" s="16"/>
      <c r="AYO71" s="16"/>
      <c r="AYP71" s="16"/>
      <c r="AYQ71" s="16"/>
      <c r="AYR71" s="16"/>
      <c r="AYS71" s="16"/>
      <c r="AYT71" s="16"/>
      <c r="AYU71" s="16"/>
      <c r="AYV71" s="16"/>
      <c r="AYW71" s="16"/>
      <c r="AYX71" s="16"/>
      <c r="AYY71" s="16"/>
      <c r="AYZ71" s="16"/>
      <c r="AZA71" s="16"/>
      <c r="AZB71" s="16"/>
      <c r="AZC71" s="16"/>
      <c r="AZD71" s="16"/>
      <c r="AZE71" s="16"/>
      <c r="AZF71" s="16"/>
      <c r="AZG71" s="16"/>
      <c r="AZH71" s="16"/>
      <c r="AZI71" s="16"/>
      <c r="AZJ71" s="16"/>
      <c r="AZK71" s="16"/>
      <c r="AZL71" s="16"/>
      <c r="AZM71" s="16"/>
      <c r="AZN71" s="16"/>
      <c r="AZO71" s="16"/>
      <c r="AZP71" s="16"/>
      <c r="AZQ71" s="16"/>
      <c r="AZR71" s="16"/>
      <c r="AZS71" s="16"/>
      <c r="AZT71" s="16"/>
      <c r="AZU71" s="16"/>
      <c r="AZV71" s="16"/>
      <c r="AZW71" s="16"/>
      <c r="AZX71" s="16"/>
      <c r="AZY71" s="16"/>
      <c r="AZZ71" s="16"/>
      <c r="BAA71" s="16"/>
      <c r="BAB71" s="16"/>
      <c r="BAC71" s="16"/>
      <c r="BAD71" s="16"/>
      <c r="BAE71" s="16"/>
      <c r="BAF71" s="16"/>
      <c r="BAG71" s="16"/>
      <c r="BAH71" s="16"/>
      <c r="BAI71" s="16"/>
      <c r="BAJ71" s="16"/>
      <c r="BAK71" s="16"/>
      <c r="BAL71" s="16"/>
      <c r="BAM71" s="16"/>
      <c r="BAN71" s="16"/>
      <c r="BAO71" s="16"/>
      <c r="BAP71" s="16"/>
      <c r="BAQ71" s="16"/>
      <c r="BAR71" s="16"/>
      <c r="BAS71" s="16"/>
      <c r="BAT71" s="16"/>
      <c r="BAU71" s="16"/>
      <c r="BAV71" s="16"/>
      <c r="BAW71" s="16"/>
      <c r="BAX71" s="16"/>
      <c r="BAY71" s="16"/>
      <c r="BAZ71" s="16"/>
      <c r="BBA71" s="16"/>
      <c r="BBB71" s="16"/>
      <c r="BBC71" s="16"/>
      <c r="BBD71" s="16"/>
      <c r="BBE71" s="16"/>
      <c r="BBF71" s="16"/>
      <c r="BBG71" s="16"/>
      <c r="BBH71" s="16"/>
      <c r="BBI71" s="16"/>
      <c r="BBJ71" s="16"/>
      <c r="BBK71" s="16"/>
      <c r="BBL71" s="16"/>
      <c r="BBM71" s="16"/>
      <c r="BBN71" s="16"/>
      <c r="BBO71" s="16"/>
      <c r="BBP71" s="16"/>
      <c r="BBQ71" s="16"/>
      <c r="BBR71" s="16"/>
      <c r="BBS71" s="16"/>
      <c r="BBT71" s="16"/>
      <c r="BBU71" s="16"/>
      <c r="BBV71" s="16"/>
      <c r="BBW71" s="16"/>
      <c r="BBX71" s="16"/>
      <c r="BBY71" s="16"/>
      <c r="BBZ71" s="16"/>
      <c r="BCA71" s="16"/>
      <c r="BCB71" s="16"/>
      <c r="BCC71" s="16"/>
      <c r="BCD71" s="16"/>
      <c r="BCE71" s="16"/>
      <c r="BCF71" s="16"/>
      <c r="BCG71" s="16"/>
      <c r="BCH71" s="16"/>
      <c r="BCI71" s="16"/>
      <c r="BCJ71" s="16"/>
      <c r="BCK71" s="16"/>
      <c r="BCL71" s="16"/>
      <c r="BCM71" s="16"/>
      <c r="BCN71" s="16"/>
      <c r="BCO71" s="16"/>
      <c r="BCP71" s="16"/>
      <c r="BCQ71" s="16"/>
      <c r="BCR71" s="16"/>
      <c r="BCS71" s="16"/>
      <c r="BCT71" s="16"/>
      <c r="BCU71" s="16"/>
      <c r="BCV71" s="16"/>
      <c r="BCW71" s="16"/>
      <c r="BCX71" s="16"/>
      <c r="BCY71" s="16"/>
      <c r="BCZ71" s="16"/>
      <c r="BDA71" s="16"/>
      <c r="BDB71" s="16"/>
      <c r="BDC71" s="16"/>
      <c r="BDD71" s="16"/>
      <c r="BDE71" s="16"/>
      <c r="BDF71" s="16"/>
      <c r="BDG71" s="16"/>
      <c r="BDH71" s="16"/>
      <c r="BDI71" s="16"/>
      <c r="BDJ71" s="16"/>
      <c r="BDK71" s="16"/>
      <c r="BDL71" s="16"/>
      <c r="BDM71" s="16"/>
      <c r="BDN71" s="16"/>
      <c r="BDO71" s="16"/>
      <c r="BDP71" s="16"/>
      <c r="BDQ71" s="16"/>
      <c r="BDR71" s="16"/>
      <c r="BDS71" s="16"/>
      <c r="BDT71" s="16"/>
      <c r="BDU71" s="16"/>
      <c r="BDV71" s="16"/>
      <c r="BDW71" s="16"/>
      <c r="BDX71" s="16"/>
      <c r="BDY71" s="16"/>
      <c r="BDZ71" s="16"/>
      <c r="BEA71" s="16"/>
      <c r="BEB71" s="16"/>
      <c r="BEC71" s="16"/>
      <c r="BED71" s="16"/>
      <c r="BEE71" s="16"/>
      <c r="BEF71" s="16"/>
      <c r="BEG71" s="16"/>
      <c r="BEH71" s="16"/>
      <c r="BEI71" s="16"/>
      <c r="BEJ71" s="16"/>
      <c r="BEK71" s="16"/>
      <c r="BEL71" s="16"/>
      <c r="BEM71" s="16"/>
      <c r="BEN71" s="16"/>
      <c r="BEO71" s="16"/>
      <c r="BEP71" s="16"/>
      <c r="BEQ71" s="16"/>
      <c r="BER71" s="16"/>
      <c r="BES71" s="16"/>
      <c r="BET71" s="16"/>
      <c r="BEU71" s="16"/>
      <c r="BEV71" s="16"/>
      <c r="BEW71" s="16"/>
      <c r="BEX71" s="16"/>
      <c r="BEY71" s="16"/>
      <c r="BEZ71" s="16"/>
      <c r="BFA71" s="16"/>
      <c r="BFB71" s="16"/>
      <c r="BFC71" s="16"/>
      <c r="BFD71" s="16"/>
      <c r="BFE71" s="16"/>
      <c r="BFF71" s="16"/>
      <c r="BFG71" s="16"/>
      <c r="BFH71" s="16"/>
      <c r="BFI71" s="16"/>
      <c r="BFJ71" s="16"/>
      <c r="BFK71" s="16"/>
      <c r="BFL71" s="16"/>
      <c r="BFM71" s="16"/>
      <c r="BFN71" s="16"/>
      <c r="BFO71" s="16"/>
      <c r="BFP71" s="16"/>
      <c r="BFQ71" s="16"/>
      <c r="BFR71" s="16"/>
      <c r="BFS71" s="16"/>
      <c r="BFT71" s="16"/>
      <c r="BFU71" s="16"/>
      <c r="BFV71" s="16"/>
      <c r="BFW71" s="16"/>
      <c r="BFX71" s="16"/>
      <c r="BFY71" s="16"/>
      <c r="BFZ71" s="16"/>
      <c r="BGA71" s="16"/>
      <c r="BGB71" s="16"/>
      <c r="BGC71" s="16"/>
      <c r="BGD71" s="16"/>
      <c r="BGE71" s="16"/>
      <c r="BGF71" s="16"/>
      <c r="BGG71" s="16"/>
      <c r="BGH71" s="16"/>
      <c r="BGI71" s="16"/>
      <c r="BGJ71" s="16"/>
      <c r="BGK71" s="16"/>
      <c r="BGL71" s="16"/>
      <c r="BGM71" s="16"/>
      <c r="BGN71" s="16"/>
      <c r="BGO71" s="16"/>
      <c r="BGP71" s="16"/>
      <c r="BGQ71" s="16"/>
      <c r="BGR71" s="16"/>
      <c r="BGS71" s="16"/>
      <c r="BGT71" s="16"/>
      <c r="BGU71" s="16"/>
      <c r="BGV71" s="16"/>
      <c r="BGW71" s="16"/>
      <c r="BGX71" s="16"/>
      <c r="BGY71" s="16"/>
      <c r="BGZ71" s="16"/>
      <c r="BHA71" s="16"/>
      <c r="BHB71" s="16"/>
      <c r="BHC71" s="16"/>
      <c r="BHD71" s="16"/>
      <c r="BHE71" s="16"/>
      <c r="BHF71" s="16"/>
      <c r="BHG71" s="16"/>
      <c r="BHH71" s="16"/>
      <c r="BHI71" s="16"/>
      <c r="BHJ71" s="16"/>
      <c r="BHK71" s="16"/>
      <c r="BHL71" s="16"/>
      <c r="BHM71" s="16"/>
      <c r="BHN71" s="16"/>
      <c r="BHO71" s="16"/>
      <c r="BHP71" s="16"/>
      <c r="BHQ71" s="16"/>
      <c r="BHR71" s="16"/>
      <c r="BHS71" s="16"/>
      <c r="BHT71" s="16"/>
      <c r="BHU71" s="16"/>
      <c r="BHV71" s="16"/>
      <c r="BHW71" s="16"/>
      <c r="BHX71" s="16"/>
      <c r="BHY71" s="16"/>
      <c r="BHZ71" s="16"/>
      <c r="BIA71" s="16"/>
      <c r="BIB71" s="16"/>
      <c r="BIC71" s="16"/>
      <c r="BID71" s="16"/>
      <c r="BIE71" s="16"/>
      <c r="BIF71" s="16"/>
      <c r="BIG71" s="16"/>
      <c r="BIH71" s="16"/>
      <c r="BII71" s="16"/>
      <c r="BIJ71" s="16"/>
      <c r="BIK71" s="16"/>
      <c r="BIL71" s="16"/>
      <c r="BIM71" s="16"/>
      <c r="BIN71" s="16"/>
      <c r="BIO71" s="16"/>
      <c r="BIP71" s="16"/>
      <c r="BIQ71" s="16"/>
      <c r="BIR71" s="16"/>
      <c r="BIS71" s="16"/>
      <c r="BIT71" s="16"/>
      <c r="BIU71" s="16"/>
      <c r="BIV71" s="16"/>
      <c r="BIW71" s="16"/>
      <c r="BIX71" s="16"/>
      <c r="BIY71" s="16"/>
      <c r="BIZ71" s="16"/>
      <c r="BJA71" s="16"/>
      <c r="BJB71" s="16"/>
      <c r="BJC71" s="16"/>
      <c r="BJD71" s="16"/>
      <c r="BJE71" s="16"/>
      <c r="BJF71" s="16"/>
      <c r="BJG71" s="16"/>
      <c r="BJH71" s="16"/>
      <c r="BJI71" s="16"/>
      <c r="BJJ71" s="16"/>
      <c r="BJK71" s="16"/>
      <c r="BJL71" s="16"/>
      <c r="BJM71" s="16"/>
      <c r="BJN71" s="16"/>
      <c r="BJO71" s="16"/>
      <c r="BJP71" s="16"/>
      <c r="BJQ71" s="16"/>
      <c r="BJR71" s="16"/>
      <c r="BJS71" s="16"/>
      <c r="BJT71" s="16"/>
      <c r="BJU71" s="16"/>
      <c r="BJV71" s="16"/>
      <c r="BJW71" s="16"/>
      <c r="BJX71" s="16"/>
      <c r="BJY71" s="16"/>
      <c r="BJZ71" s="16"/>
      <c r="BKA71" s="16"/>
      <c r="BKB71" s="16"/>
      <c r="BKC71" s="16"/>
      <c r="BKD71" s="16"/>
      <c r="BKE71" s="16"/>
      <c r="BKF71" s="16"/>
      <c r="BKG71" s="16"/>
      <c r="BKH71" s="16"/>
      <c r="BKI71" s="16"/>
      <c r="BKJ71" s="16"/>
      <c r="BKK71" s="16"/>
      <c r="BKL71" s="16"/>
      <c r="BKM71" s="16"/>
      <c r="BKN71" s="16"/>
      <c r="BKO71" s="16"/>
      <c r="BKP71" s="16"/>
      <c r="BKQ71" s="16"/>
      <c r="BKR71" s="16"/>
      <c r="BKS71" s="16"/>
      <c r="BKT71" s="16"/>
      <c r="BKU71" s="16"/>
      <c r="BKV71" s="16"/>
      <c r="BKW71" s="16"/>
      <c r="BKX71" s="16"/>
      <c r="BKY71" s="16"/>
      <c r="BKZ71" s="16"/>
      <c r="BLA71" s="16"/>
      <c r="BLB71" s="16"/>
      <c r="BLC71" s="16"/>
      <c r="BLD71" s="16"/>
      <c r="BLE71" s="16"/>
      <c r="BLF71" s="16"/>
      <c r="BLG71" s="16"/>
      <c r="BLH71" s="16"/>
      <c r="BLI71" s="16"/>
      <c r="BLJ71" s="16"/>
      <c r="BLK71" s="16"/>
      <c r="BLL71" s="16"/>
      <c r="BLM71" s="16"/>
      <c r="BLN71" s="16"/>
      <c r="BLO71" s="16"/>
      <c r="BLP71" s="16"/>
      <c r="BLQ71" s="16"/>
      <c r="BLR71" s="16"/>
      <c r="BLS71" s="16"/>
      <c r="BLT71" s="16"/>
      <c r="BLU71" s="16"/>
      <c r="BLV71" s="16"/>
      <c r="BLW71" s="16"/>
      <c r="BLX71" s="16"/>
      <c r="BLY71" s="16"/>
      <c r="BLZ71" s="16"/>
      <c r="BMA71" s="16"/>
      <c r="BMB71" s="16"/>
      <c r="BMC71" s="16"/>
      <c r="BMD71" s="16"/>
      <c r="BME71" s="16"/>
      <c r="BMF71" s="16"/>
      <c r="BMG71" s="16"/>
      <c r="BMH71" s="16"/>
      <c r="BMI71" s="16"/>
      <c r="BMJ71" s="16"/>
      <c r="BMK71" s="16"/>
      <c r="BML71" s="16"/>
      <c r="BMM71" s="16"/>
      <c r="BMN71" s="16"/>
      <c r="BMO71" s="16"/>
      <c r="BMP71" s="16"/>
      <c r="BMQ71" s="16"/>
      <c r="BMR71" s="16"/>
      <c r="BMS71" s="16"/>
      <c r="BMT71" s="16"/>
      <c r="BMU71" s="16"/>
      <c r="BMV71" s="16"/>
      <c r="BMW71" s="16"/>
      <c r="BMX71" s="16"/>
      <c r="BMY71" s="16"/>
      <c r="BMZ71" s="16"/>
      <c r="BNA71" s="16"/>
      <c r="BNB71" s="16"/>
      <c r="BNC71" s="16"/>
      <c r="BND71" s="16"/>
      <c r="BNE71" s="16"/>
      <c r="BNF71" s="16"/>
      <c r="BNG71" s="16"/>
      <c r="BNH71" s="16"/>
      <c r="BNI71" s="16"/>
      <c r="BNJ71" s="16"/>
      <c r="BNK71" s="16"/>
      <c r="BNL71" s="16"/>
      <c r="BNM71" s="16"/>
      <c r="BNN71" s="16"/>
      <c r="BNO71" s="16"/>
      <c r="BNP71" s="16"/>
      <c r="BNQ71" s="16"/>
      <c r="BNR71" s="16"/>
      <c r="BNS71" s="16"/>
      <c r="BNT71" s="16"/>
      <c r="BNU71" s="16"/>
      <c r="BNV71" s="16"/>
      <c r="BNW71" s="16"/>
      <c r="BNX71" s="16"/>
      <c r="BNY71" s="16"/>
      <c r="BNZ71" s="16"/>
      <c r="BOA71" s="16"/>
      <c r="BOB71" s="16"/>
      <c r="BOC71" s="16"/>
      <c r="BOD71" s="16"/>
      <c r="BOE71" s="16"/>
      <c r="BOF71" s="16"/>
      <c r="BOG71" s="16"/>
      <c r="BOH71" s="16"/>
      <c r="BOI71" s="16"/>
      <c r="BOJ71" s="16"/>
      <c r="BOK71" s="16"/>
      <c r="BOL71" s="16"/>
      <c r="BOM71" s="16"/>
      <c r="BON71" s="16"/>
      <c r="BOO71" s="16"/>
      <c r="BOP71" s="16"/>
      <c r="BOQ71" s="16"/>
      <c r="BOR71" s="16"/>
      <c r="BOS71" s="16"/>
      <c r="BOT71" s="16"/>
      <c r="BOU71" s="16"/>
      <c r="BOV71" s="16"/>
      <c r="BOW71" s="16"/>
      <c r="BOX71" s="16"/>
      <c r="BOY71" s="16"/>
      <c r="BOZ71" s="16"/>
      <c r="BPA71" s="16"/>
      <c r="BPB71" s="16"/>
      <c r="BPC71" s="16"/>
      <c r="BPD71" s="16"/>
      <c r="BPE71" s="16"/>
      <c r="BPF71" s="16"/>
      <c r="BPG71" s="16"/>
      <c r="BPH71" s="16"/>
      <c r="BPI71" s="16"/>
      <c r="BPJ71" s="16"/>
      <c r="BPK71" s="16"/>
      <c r="BPL71" s="16"/>
      <c r="BPM71" s="16"/>
      <c r="BPN71" s="16"/>
      <c r="BPO71" s="16"/>
      <c r="BPP71" s="16"/>
      <c r="BPQ71" s="16"/>
      <c r="BPR71" s="16"/>
      <c r="BPS71" s="16"/>
      <c r="BPT71" s="16"/>
      <c r="BPU71" s="16"/>
      <c r="BPV71" s="16"/>
      <c r="BPW71" s="16"/>
      <c r="BPX71" s="16"/>
      <c r="BPY71" s="16"/>
      <c r="BPZ71" s="16"/>
      <c r="BQA71" s="16"/>
      <c r="BQB71" s="16"/>
      <c r="BQC71" s="16"/>
      <c r="BQD71" s="16"/>
      <c r="BQE71" s="16"/>
      <c r="BQF71" s="16"/>
      <c r="BQG71" s="16"/>
      <c r="BQH71" s="16"/>
      <c r="BQI71" s="16"/>
      <c r="BQJ71" s="16"/>
      <c r="BQK71" s="16"/>
      <c r="BQL71" s="16"/>
      <c r="BQM71" s="16"/>
      <c r="BQN71" s="16"/>
      <c r="BQO71" s="16"/>
      <c r="BQP71" s="16"/>
      <c r="BQQ71" s="16"/>
      <c r="BQR71" s="16"/>
      <c r="BQS71" s="16"/>
      <c r="BQT71" s="16"/>
      <c r="BQU71" s="16"/>
      <c r="BQV71" s="16"/>
      <c r="BQW71" s="16"/>
      <c r="BQX71" s="16"/>
      <c r="BQY71" s="16"/>
      <c r="BQZ71" s="16"/>
      <c r="BRA71" s="16"/>
      <c r="BRB71" s="16"/>
      <c r="BRC71" s="16"/>
      <c r="BRD71" s="16"/>
      <c r="BRE71" s="16"/>
      <c r="BRF71" s="16"/>
      <c r="BRG71" s="16"/>
      <c r="BRH71" s="16"/>
      <c r="BRI71" s="16"/>
      <c r="BRJ71" s="16"/>
      <c r="BRK71" s="16"/>
      <c r="BRL71" s="16"/>
      <c r="BRM71" s="16"/>
      <c r="BRN71" s="16"/>
      <c r="BRO71" s="16"/>
      <c r="BRP71" s="16"/>
      <c r="BRQ71" s="16"/>
      <c r="BRR71" s="16"/>
      <c r="BRS71" s="16"/>
      <c r="BRT71" s="16"/>
      <c r="BRU71" s="16"/>
      <c r="BRV71" s="16"/>
      <c r="BRW71" s="16"/>
      <c r="BRX71" s="16"/>
      <c r="BRY71" s="16"/>
      <c r="BRZ71" s="16"/>
      <c r="BSA71" s="16"/>
      <c r="BSB71" s="16"/>
      <c r="BSC71" s="16"/>
      <c r="BSD71" s="16"/>
      <c r="BSE71" s="16"/>
      <c r="BSF71" s="16"/>
      <c r="BSG71" s="16"/>
      <c r="BSH71" s="16"/>
      <c r="BSI71" s="16"/>
      <c r="BSJ71" s="16"/>
      <c r="BSK71" s="16"/>
      <c r="BSL71" s="16"/>
      <c r="BSM71" s="16"/>
      <c r="BSN71" s="16"/>
      <c r="BSO71" s="16"/>
      <c r="BSP71" s="16"/>
      <c r="BSQ71" s="16"/>
      <c r="BSR71" s="16"/>
      <c r="BSS71" s="16"/>
      <c r="BST71" s="16"/>
      <c r="BSU71" s="16"/>
      <c r="BSV71" s="16"/>
      <c r="BSW71" s="16"/>
      <c r="BSX71" s="16"/>
      <c r="BSY71" s="16"/>
      <c r="BSZ71" s="16"/>
      <c r="BTA71" s="16"/>
      <c r="BTB71" s="16"/>
      <c r="BTC71" s="16"/>
      <c r="BTD71" s="16"/>
      <c r="BTE71" s="16"/>
      <c r="BTF71" s="16"/>
      <c r="BTG71" s="16"/>
      <c r="BTH71" s="16"/>
    </row>
    <row r="72" spans="1:1880" s="278" customFormat="1" ht="225" customHeight="1" x14ac:dyDescent="0.3">
      <c r="A72" s="57">
        <v>577</v>
      </c>
      <c r="B72" s="244"/>
      <c r="C72" s="244" t="s">
        <v>103</v>
      </c>
      <c r="D72" s="152" t="s">
        <v>662</v>
      </c>
      <c r="E72" s="349"/>
      <c r="F72" s="119"/>
      <c r="G72" s="350" t="str">
        <f>IF(F72="Yes","In this cell - Please include the name of the plan, a brief description of the benefit and the population group that received the benefits."," ")</f>
        <v xml:space="preserve"> </v>
      </c>
      <c r="H72" s="15"/>
      <c r="I72" s="503"/>
      <c r="J72" s="116"/>
      <c r="K72" s="365"/>
      <c r="L72"/>
      <c r="M72" s="16"/>
      <c r="N72" s="121"/>
      <c r="O72" s="16"/>
      <c r="P72" s="16"/>
      <c r="Q72" s="16"/>
      <c r="R72" s="16"/>
      <c r="S72" s="16"/>
      <c r="T72" s="16"/>
      <c r="U72" s="16"/>
      <c r="V72" s="16"/>
      <c r="W72" s="16"/>
      <c r="X72" s="16"/>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s="16"/>
      <c r="AMG72" s="16"/>
      <c r="AMH72" s="16"/>
      <c r="AMI72" s="16"/>
      <c r="AMJ72" s="16"/>
      <c r="AMK72" s="16"/>
      <c r="AML72" s="16"/>
      <c r="AMM72" s="16"/>
      <c r="AMN72" s="16"/>
      <c r="AMO72" s="16"/>
      <c r="AMP72" s="16"/>
      <c r="AMQ72" s="16"/>
      <c r="AMR72" s="16"/>
      <c r="AMS72" s="16"/>
      <c r="AMT72" s="16"/>
      <c r="AMU72" s="16"/>
      <c r="AMV72" s="16"/>
      <c r="AMW72" s="16"/>
      <c r="AMX72" s="16"/>
      <c r="AMY72" s="16"/>
      <c r="AMZ72" s="16"/>
      <c r="ANA72" s="16"/>
      <c r="ANB72" s="16"/>
      <c r="ANC72" s="16"/>
      <c r="AND72" s="16"/>
      <c r="ANE72" s="16"/>
      <c r="ANF72" s="16"/>
      <c r="ANG72" s="16"/>
      <c r="ANH72" s="16"/>
      <c r="ANI72" s="16"/>
      <c r="ANJ72" s="16"/>
      <c r="ANK72" s="16"/>
      <c r="ANL72" s="16"/>
      <c r="ANM72" s="16"/>
      <c r="ANN72" s="16"/>
      <c r="ANO72" s="16"/>
      <c r="ANP72" s="16"/>
      <c r="ANQ72" s="16"/>
      <c r="ANR72" s="16"/>
      <c r="ANS72" s="16"/>
      <c r="ANT72" s="16"/>
      <c r="ANU72" s="16"/>
      <c r="ANV72" s="16"/>
      <c r="ANW72" s="16"/>
      <c r="ANX72" s="16"/>
      <c r="ANY72" s="16"/>
      <c r="ANZ72" s="16"/>
      <c r="AOA72" s="16"/>
      <c r="AOB72" s="16"/>
      <c r="AOC72" s="16"/>
      <c r="AOD72" s="16"/>
      <c r="AOE72" s="16"/>
      <c r="AOF72" s="16"/>
      <c r="AOG72" s="16"/>
      <c r="AOH72" s="16"/>
      <c r="AOI72" s="16"/>
      <c r="AOJ72" s="16"/>
      <c r="AOK72" s="16"/>
      <c r="AOL72" s="16"/>
      <c r="AOM72" s="16"/>
      <c r="AON72" s="16"/>
      <c r="AOO72" s="16"/>
      <c r="AOP72" s="16"/>
      <c r="AOQ72" s="16"/>
      <c r="AOR72" s="16"/>
      <c r="AOS72" s="16"/>
      <c r="AOT72" s="16"/>
      <c r="AOU72" s="16"/>
      <c r="AOV72" s="16"/>
      <c r="AOW72" s="16"/>
      <c r="AOX72" s="16"/>
      <c r="AOY72" s="16"/>
      <c r="AOZ72" s="16"/>
      <c r="APA72" s="16"/>
      <c r="APB72" s="16"/>
      <c r="APC72" s="16"/>
      <c r="APD72" s="16"/>
      <c r="APE72" s="16"/>
      <c r="APF72" s="16"/>
      <c r="APG72" s="16"/>
      <c r="APH72" s="16"/>
      <c r="API72" s="16"/>
      <c r="APJ72" s="16"/>
      <c r="APK72" s="16"/>
      <c r="APL72" s="16"/>
      <c r="APM72" s="16"/>
      <c r="APN72" s="16"/>
      <c r="APO72" s="16"/>
      <c r="APP72" s="16"/>
      <c r="APQ72" s="16"/>
      <c r="APR72" s="16"/>
      <c r="APS72" s="16"/>
      <c r="APT72" s="16"/>
      <c r="APU72" s="16"/>
      <c r="APV72" s="16"/>
      <c r="APW72" s="16"/>
      <c r="APX72" s="16"/>
      <c r="APY72" s="16"/>
      <c r="APZ72" s="16"/>
      <c r="AQA72" s="16"/>
      <c r="AQB72" s="16"/>
      <c r="AQC72" s="16"/>
      <c r="AQD72" s="16"/>
      <c r="AQE72" s="16"/>
      <c r="AQF72" s="16"/>
      <c r="AQG72" s="16"/>
      <c r="AQH72" s="16"/>
      <c r="AQI72" s="16"/>
      <c r="AQJ72" s="16"/>
      <c r="AQK72" s="16"/>
      <c r="AQL72" s="16"/>
      <c r="AQM72" s="16"/>
      <c r="AQN72" s="16"/>
      <c r="AQO72" s="16"/>
      <c r="AQP72" s="16"/>
      <c r="AQQ72" s="16"/>
      <c r="AQR72" s="16"/>
      <c r="AQS72" s="16"/>
      <c r="AQT72" s="16"/>
      <c r="AQU72" s="16"/>
      <c r="AQV72" s="16"/>
      <c r="AQW72" s="16"/>
      <c r="AQX72" s="16"/>
      <c r="AQY72" s="16"/>
      <c r="AQZ72" s="16"/>
      <c r="ARA72" s="16"/>
      <c r="ARB72" s="16"/>
      <c r="ARC72" s="16"/>
      <c r="ARD72" s="16"/>
      <c r="ARE72" s="16"/>
      <c r="ARF72" s="16"/>
      <c r="ARG72" s="16"/>
      <c r="ARH72" s="16"/>
      <c r="ARI72" s="16"/>
      <c r="ARJ72" s="16"/>
      <c r="ARK72" s="16"/>
      <c r="ARL72" s="16"/>
      <c r="ARM72" s="16"/>
      <c r="ARN72" s="16"/>
      <c r="ARO72" s="16"/>
      <c r="ARP72" s="16"/>
      <c r="ARQ72" s="16"/>
      <c r="ARR72" s="16"/>
      <c r="ARS72" s="16"/>
      <c r="ART72" s="16"/>
      <c r="ARU72" s="16"/>
      <c r="ARV72" s="16"/>
      <c r="ARW72" s="16"/>
      <c r="ARX72" s="16"/>
      <c r="ARY72" s="16"/>
      <c r="ARZ72" s="16"/>
      <c r="ASA72" s="16"/>
      <c r="ASB72" s="16"/>
      <c r="ASC72" s="16"/>
      <c r="ASD72" s="16"/>
      <c r="ASE72" s="16"/>
      <c r="ASF72" s="16"/>
      <c r="ASG72" s="16"/>
      <c r="ASH72" s="16"/>
      <c r="ASI72" s="16"/>
      <c r="ASJ72" s="16"/>
      <c r="ASK72" s="16"/>
      <c r="ASL72" s="16"/>
      <c r="ASM72" s="16"/>
      <c r="ASN72" s="16"/>
      <c r="ASO72" s="16"/>
      <c r="ASP72" s="16"/>
      <c r="ASQ72" s="16"/>
      <c r="ASR72" s="16"/>
      <c r="ASS72" s="16"/>
      <c r="AST72" s="16"/>
      <c r="ASU72" s="16"/>
      <c r="ASV72" s="16"/>
      <c r="ASW72" s="16"/>
      <c r="ASX72" s="16"/>
      <c r="ASY72" s="16"/>
      <c r="ASZ72" s="16"/>
      <c r="ATA72" s="16"/>
      <c r="ATB72" s="16"/>
      <c r="ATC72" s="16"/>
      <c r="ATD72" s="16"/>
      <c r="ATE72" s="16"/>
      <c r="ATF72" s="16"/>
      <c r="ATG72" s="16"/>
      <c r="ATH72" s="16"/>
      <c r="ATI72" s="16"/>
      <c r="ATJ72" s="16"/>
      <c r="ATK72" s="16"/>
      <c r="ATL72" s="16"/>
      <c r="ATM72" s="16"/>
      <c r="ATN72" s="16"/>
      <c r="ATO72" s="16"/>
      <c r="ATP72" s="16"/>
      <c r="ATQ72" s="16"/>
      <c r="ATR72" s="16"/>
      <c r="ATS72" s="16"/>
      <c r="ATT72" s="16"/>
      <c r="ATU72" s="16"/>
      <c r="ATV72" s="16"/>
      <c r="ATW72" s="16"/>
      <c r="ATX72" s="16"/>
      <c r="ATY72" s="16"/>
      <c r="ATZ72" s="16"/>
      <c r="AUA72" s="16"/>
      <c r="AUB72" s="16"/>
      <c r="AUC72" s="16"/>
      <c r="AUD72" s="16"/>
      <c r="AUE72" s="16"/>
      <c r="AUF72" s="16"/>
      <c r="AUG72" s="16"/>
      <c r="AUH72" s="16"/>
      <c r="AUI72" s="16"/>
      <c r="AUJ72" s="16"/>
      <c r="AUK72" s="16"/>
      <c r="AUL72" s="16"/>
      <c r="AUM72" s="16"/>
      <c r="AUN72" s="16"/>
      <c r="AUO72" s="16"/>
      <c r="AUP72" s="16"/>
      <c r="AUQ72" s="16"/>
      <c r="AUR72" s="16"/>
      <c r="AUS72" s="16"/>
      <c r="AUT72" s="16"/>
      <c r="AUU72" s="16"/>
      <c r="AUV72" s="16"/>
      <c r="AUW72" s="16"/>
      <c r="AUX72" s="16"/>
      <c r="AUY72" s="16"/>
      <c r="AUZ72" s="16"/>
      <c r="AVA72" s="16"/>
      <c r="AVB72" s="16"/>
      <c r="AVC72" s="16"/>
      <c r="AVD72" s="16"/>
      <c r="AVE72" s="16"/>
      <c r="AVF72" s="16"/>
      <c r="AVG72" s="16"/>
      <c r="AVH72" s="16"/>
      <c r="AVI72" s="16"/>
      <c r="AVJ72" s="16"/>
      <c r="AVK72" s="16"/>
      <c r="AVL72" s="16"/>
      <c r="AVM72" s="16"/>
      <c r="AVN72" s="16"/>
      <c r="AVO72" s="16"/>
      <c r="AVP72" s="16"/>
      <c r="AVQ72" s="16"/>
      <c r="AVR72" s="16"/>
      <c r="AVS72" s="16"/>
      <c r="AVT72" s="16"/>
      <c r="AVU72" s="16"/>
      <c r="AVV72" s="16"/>
      <c r="AVW72" s="16"/>
      <c r="AVX72" s="16"/>
      <c r="AVY72" s="16"/>
      <c r="AVZ72" s="16"/>
      <c r="AWA72" s="16"/>
      <c r="AWB72" s="16"/>
      <c r="AWC72" s="16"/>
      <c r="AWD72" s="16"/>
      <c r="AWE72" s="16"/>
      <c r="AWF72" s="16"/>
      <c r="AWG72" s="16"/>
      <c r="AWH72" s="16"/>
      <c r="AWI72" s="16"/>
      <c r="AWJ72" s="16"/>
      <c r="AWK72" s="16"/>
      <c r="AWL72" s="16"/>
      <c r="AWM72" s="16"/>
      <c r="AWN72" s="16"/>
      <c r="AWO72" s="16"/>
      <c r="AWP72" s="16"/>
      <c r="AWQ72" s="16"/>
      <c r="AWR72" s="16"/>
      <c r="AWS72" s="16"/>
      <c r="AWT72" s="16"/>
      <c r="AWU72" s="16"/>
      <c r="AWV72" s="16"/>
      <c r="AWW72" s="16"/>
      <c r="AWX72" s="16"/>
      <c r="AWY72" s="16"/>
      <c r="AWZ72" s="16"/>
      <c r="AXA72" s="16"/>
      <c r="AXB72" s="16"/>
      <c r="AXC72" s="16"/>
      <c r="AXD72" s="16"/>
      <c r="AXE72" s="16"/>
      <c r="AXF72" s="16"/>
      <c r="AXG72" s="16"/>
      <c r="AXH72" s="16"/>
      <c r="AXI72" s="16"/>
      <c r="AXJ72" s="16"/>
      <c r="AXK72" s="16"/>
      <c r="AXL72" s="16"/>
      <c r="AXM72" s="16"/>
      <c r="AXN72" s="16"/>
      <c r="AXO72" s="16"/>
      <c r="AXP72" s="16"/>
      <c r="AXQ72" s="16"/>
      <c r="AXR72" s="16"/>
      <c r="AXS72" s="16"/>
      <c r="AXT72" s="16"/>
      <c r="AXU72" s="16"/>
      <c r="AXV72" s="16"/>
      <c r="AXW72" s="16"/>
      <c r="AXX72" s="16"/>
      <c r="AXY72" s="16"/>
      <c r="AXZ72" s="16"/>
      <c r="AYA72" s="16"/>
      <c r="AYB72" s="16"/>
      <c r="AYC72" s="16"/>
      <c r="AYD72" s="16"/>
      <c r="AYE72" s="16"/>
      <c r="AYF72" s="16"/>
      <c r="AYG72" s="16"/>
      <c r="AYH72" s="16"/>
      <c r="AYI72" s="16"/>
      <c r="AYJ72" s="16"/>
      <c r="AYK72" s="16"/>
      <c r="AYL72" s="16"/>
      <c r="AYM72" s="16"/>
      <c r="AYN72" s="16"/>
      <c r="AYO72" s="16"/>
      <c r="AYP72" s="16"/>
      <c r="AYQ72" s="16"/>
      <c r="AYR72" s="16"/>
      <c r="AYS72" s="16"/>
      <c r="AYT72" s="16"/>
      <c r="AYU72" s="16"/>
      <c r="AYV72" s="16"/>
      <c r="AYW72" s="16"/>
      <c r="AYX72" s="16"/>
      <c r="AYY72" s="16"/>
      <c r="AYZ72" s="16"/>
      <c r="AZA72" s="16"/>
      <c r="AZB72" s="16"/>
      <c r="AZC72" s="16"/>
      <c r="AZD72" s="16"/>
      <c r="AZE72" s="16"/>
      <c r="AZF72" s="16"/>
      <c r="AZG72" s="16"/>
      <c r="AZH72" s="16"/>
      <c r="AZI72" s="16"/>
      <c r="AZJ72" s="16"/>
      <c r="AZK72" s="16"/>
      <c r="AZL72" s="16"/>
      <c r="AZM72" s="16"/>
      <c r="AZN72" s="16"/>
      <c r="AZO72" s="16"/>
      <c r="AZP72" s="16"/>
      <c r="AZQ72" s="16"/>
      <c r="AZR72" s="16"/>
      <c r="AZS72" s="16"/>
      <c r="AZT72" s="16"/>
      <c r="AZU72" s="16"/>
      <c r="AZV72" s="16"/>
      <c r="AZW72" s="16"/>
      <c r="AZX72" s="16"/>
      <c r="AZY72" s="16"/>
      <c r="AZZ72" s="16"/>
      <c r="BAA72" s="16"/>
      <c r="BAB72" s="16"/>
      <c r="BAC72" s="16"/>
      <c r="BAD72" s="16"/>
      <c r="BAE72" s="16"/>
      <c r="BAF72" s="16"/>
      <c r="BAG72" s="16"/>
      <c r="BAH72" s="16"/>
      <c r="BAI72" s="16"/>
      <c r="BAJ72" s="16"/>
      <c r="BAK72" s="16"/>
      <c r="BAL72" s="16"/>
      <c r="BAM72" s="16"/>
      <c r="BAN72" s="16"/>
      <c r="BAO72" s="16"/>
      <c r="BAP72" s="16"/>
      <c r="BAQ72" s="16"/>
      <c r="BAR72" s="16"/>
      <c r="BAS72" s="16"/>
      <c r="BAT72" s="16"/>
      <c r="BAU72" s="16"/>
      <c r="BAV72" s="16"/>
      <c r="BAW72" s="16"/>
      <c r="BAX72" s="16"/>
      <c r="BAY72" s="16"/>
      <c r="BAZ72" s="16"/>
      <c r="BBA72" s="16"/>
      <c r="BBB72" s="16"/>
      <c r="BBC72" s="16"/>
      <c r="BBD72" s="16"/>
      <c r="BBE72" s="16"/>
      <c r="BBF72" s="16"/>
      <c r="BBG72" s="16"/>
      <c r="BBH72" s="16"/>
      <c r="BBI72" s="16"/>
      <c r="BBJ72" s="16"/>
      <c r="BBK72" s="16"/>
      <c r="BBL72" s="16"/>
      <c r="BBM72" s="16"/>
      <c r="BBN72" s="16"/>
      <c r="BBO72" s="16"/>
      <c r="BBP72" s="16"/>
      <c r="BBQ72" s="16"/>
      <c r="BBR72" s="16"/>
      <c r="BBS72" s="16"/>
      <c r="BBT72" s="16"/>
      <c r="BBU72" s="16"/>
      <c r="BBV72" s="16"/>
      <c r="BBW72" s="16"/>
      <c r="BBX72" s="16"/>
      <c r="BBY72" s="16"/>
      <c r="BBZ72" s="16"/>
      <c r="BCA72" s="16"/>
      <c r="BCB72" s="16"/>
      <c r="BCC72" s="16"/>
      <c r="BCD72" s="16"/>
      <c r="BCE72" s="16"/>
      <c r="BCF72" s="16"/>
      <c r="BCG72" s="16"/>
      <c r="BCH72" s="16"/>
      <c r="BCI72" s="16"/>
      <c r="BCJ72" s="16"/>
      <c r="BCK72" s="16"/>
      <c r="BCL72" s="16"/>
      <c r="BCM72" s="16"/>
      <c r="BCN72" s="16"/>
      <c r="BCO72" s="16"/>
      <c r="BCP72" s="16"/>
      <c r="BCQ72" s="16"/>
      <c r="BCR72" s="16"/>
      <c r="BCS72" s="16"/>
      <c r="BCT72" s="16"/>
      <c r="BCU72" s="16"/>
      <c r="BCV72" s="16"/>
      <c r="BCW72" s="16"/>
      <c r="BCX72" s="16"/>
      <c r="BCY72" s="16"/>
      <c r="BCZ72" s="16"/>
      <c r="BDA72" s="16"/>
      <c r="BDB72" s="16"/>
      <c r="BDC72" s="16"/>
      <c r="BDD72" s="16"/>
      <c r="BDE72" s="16"/>
      <c r="BDF72" s="16"/>
      <c r="BDG72" s="16"/>
      <c r="BDH72" s="16"/>
      <c r="BDI72" s="16"/>
      <c r="BDJ72" s="16"/>
      <c r="BDK72" s="16"/>
      <c r="BDL72" s="16"/>
      <c r="BDM72" s="16"/>
      <c r="BDN72" s="16"/>
      <c r="BDO72" s="16"/>
      <c r="BDP72" s="16"/>
      <c r="BDQ72" s="16"/>
      <c r="BDR72" s="16"/>
      <c r="BDS72" s="16"/>
      <c r="BDT72" s="16"/>
      <c r="BDU72" s="16"/>
      <c r="BDV72" s="16"/>
      <c r="BDW72" s="16"/>
      <c r="BDX72" s="16"/>
      <c r="BDY72" s="16"/>
      <c r="BDZ72" s="16"/>
      <c r="BEA72" s="16"/>
      <c r="BEB72" s="16"/>
      <c r="BEC72" s="16"/>
      <c r="BED72" s="16"/>
      <c r="BEE72" s="16"/>
      <c r="BEF72" s="16"/>
      <c r="BEG72" s="16"/>
      <c r="BEH72" s="16"/>
      <c r="BEI72" s="16"/>
      <c r="BEJ72" s="16"/>
      <c r="BEK72" s="16"/>
      <c r="BEL72" s="16"/>
      <c r="BEM72" s="16"/>
      <c r="BEN72" s="16"/>
      <c r="BEO72" s="16"/>
      <c r="BEP72" s="16"/>
      <c r="BEQ72" s="16"/>
      <c r="BER72" s="16"/>
      <c r="BES72" s="16"/>
      <c r="BET72" s="16"/>
      <c r="BEU72" s="16"/>
      <c r="BEV72" s="16"/>
      <c r="BEW72" s="16"/>
      <c r="BEX72" s="16"/>
      <c r="BEY72" s="16"/>
      <c r="BEZ72" s="16"/>
      <c r="BFA72" s="16"/>
      <c r="BFB72" s="16"/>
      <c r="BFC72" s="16"/>
      <c r="BFD72" s="16"/>
      <c r="BFE72" s="16"/>
      <c r="BFF72" s="16"/>
      <c r="BFG72" s="16"/>
      <c r="BFH72" s="16"/>
      <c r="BFI72" s="16"/>
      <c r="BFJ72" s="16"/>
      <c r="BFK72" s="16"/>
      <c r="BFL72" s="16"/>
      <c r="BFM72" s="16"/>
      <c r="BFN72" s="16"/>
      <c r="BFO72" s="16"/>
      <c r="BFP72" s="16"/>
      <c r="BFQ72" s="16"/>
      <c r="BFR72" s="16"/>
      <c r="BFS72" s="16"/>
      <c r="BFT72" s="16"/>
      <c r="BFU72" s="16"/>
      <c r="BFV72" s="16"/>
      <c r="BFW72" s="16"/>
      <c r="BFX72" s="16"/>
      <c r="BFY72" s="16"/>
      <c r="BFZ72" s="16"/>
      <c r="BGA72" s="16"/>
      <c r="BGB72" s="16"/>
      <c r="BGC72" s="16"/>
      <c r="BGD72" s="16"/>
      <c r="BGE72" s="16"/>
      <c r="BGF72" s="16"/>
      <c r="BGG72" s="16"/>
      <c r="BGH72" s="16"/>
      <c r="BGI72" s="16"/>
      <c r="BGJ72" s="16"/>
      <c r="BGK72" s="16"/>
      <c r="BGL72" s="16"/>
      <c r="BGM72" s="16"/>
      <c r="BGN72" s="16"/>
      <c r="BGO72" s="16"/>
      <c r="BGP72" s="16"/>
      <c r="BGQ72" s="16"/>
      <c r="BGR72" s="16"/>
      <c r="BGS72" s="16"/>
      <c r="BGT72" s="16"/>
      <c r="BGU72" s="16"/>
      <c r="BGV72" s="16"/>
      <c r="BGW72" s="16"/>
      <c r="BGX72" s="16"/>
      <c r="BGY72" s="16"/>
      <c r="BGZ72" s="16"/>
      <c r="BHA72" s="16"/>
      <c r="BHB72" s="16"/>
      <c r="BHC72" s="16"/>
      <c r="BHD72" s="16"/>
      <c r="BHE72" s="16"/>
      <c r="BHF72" s="16"/>
      <c r="BHG72" s="16"/>
      <c r="BHH72" s="16"/>
      <c r="BHI72" s="16"/>
      <c r="BHJ72" s="16"/>
      <c r="BHK72" s="16"/>
      <c r="BHL72" s="16"/>
      <c r="BHM72" s="16"/>
      <c r="BHN72" s="16"/>
      <c r="BHO72" s="16"/>
      <c r="BHP72" s="16"/>
      <c r="BHQ72" s="16"/>
      <c r="BHR72" s="16"/>
      <c r="BHS72" s="16"/>
      <c r="BHT72" s="16"/>
      <c r="BHU72" s="16"/>
      <c r="BHV72" s="16"/>
      <c r="BHW72" s="16"/>
      <c r="BHX72" s="16"/>
      <c r="BHY72" s="16"/>
      <c r="BHZ72" s="16"/>
      <c r="BIA72" s="16"/>
      <c r="BIB72" s="16"/>
      <c r="BIC72" s="16"/>
      <c r="BID72" s="16"/>
      <c r="BIE72" s="16"/>
      <c r="BIF72" s="16"/>
      <c r="BIG72" s="16"/>
      <c r="BIH72" s="16"/>
      <c r="BII72" s="16"/>
      <c r="BIJ72" s="16"/>
      <c r="BIK72" s="16"/>
      <c r="BIL72" s="16"/>
      <c r="BIM72" s="16"/>
      <c r="BIN72" s="16"/>
      <c r="BIO72" s="16"/>
      <c r="BIP72" s="16"/>
      <c r="BIQ72" s="16"/>
      <c r="BIR72" s="16"/>
      <c r="BIS72" s="16"/>
      <c r="BIT72" s="16"/>
      <c r="BIU72" s="16"/>
      <c r="BIV72" s="16"/>
      <c r="BIW72" s="16"/>
      <c r="BIX72" s="16"/>
      <c r="BIY72" s="16"/>
      <c r="BIZ72" s="16"/>
      <c r="BJA72" s="16"/>
      <c r="BJB72" s="16"/>
      <c r="BJC72" s="16"/>
      <c r="BJD72" s="16"/>
      <c r="BJE72" s="16"/>
      <c r="BJF72" s="16"/>
      <c r="BJG72" s="16"/>
      <c r="BJH72" s="16"/>
      <c r="BJI72" s="16"/>
      <c r="BJJ72" s="16"/>
      <c r="BJK72" s="16"/>
      <c r="BJL72" s="16"/>
      <c r="BJM72" s="16"/>
      <c r="BJN72" s="16"/>
      <c r="BJO72" s="16"/>
      <c r="BJP72" s="16"/>
      <c r="BJQ72" s="16"/>
      <c r="BJR72" s="16"/>
      <c r="BJS72" s="16"/>
      <c r="BJT72" s="16"/>
      <c r="BJU72" s="16"/>
      <c r="BJV72" s="16"/>
      <c r="BJW72" s="16"/>
      <c r="BJX72" s="16"/>
      <c r="BJY72" s="16"/>
      <c r="BJZ72" s="16"/>
      <c r="BKA72" s="16"/>
      <c r="BKB72" s="16"/>
      <c r="BKC72" s="16"/>
      <c r="BKD72" s="16"/>
      <c r="BKE72" s="16"/>
      <c r="BKF72" s="16"/>
      <c r="BKG72" s="16"/>
      <c r="BKH72" s="16"/>
      <c r="BKI72" s="16"/>
      <c r="BKJ72" s="16"/>
      <c r="BKK72" s="16"/>
      <c r="BKL72" s="16"/>
      <c r="BKM72" s="16"/>
      <c r="BKN72" s="16"/>
      <c r="BKO72" s="16"/>
      <c r="BKP72" s="16"/>
      <c r="BKQ72" s="16"/>
      <c r="BKR72" s="16"/>
      <c r="BKS72" s="16"/>
      <c r="BKT72" s="16"/>
      <c r="BKU72" s="16"/>
      <c r="BKV72" s="16"/>
      <c r="BKW72" s="16"/>
      <c r="BKX72" s="16"/>
      <c r="BKY72" s="16"/>
      <c r="BKZ72" s="16"/>
      <c r="BLA72" s="16"/>
      <c r="BLB72" s="16"/>
      <c r="BLC72" s="16"/>
      <c r="BLD72" s="16"/>
      <c r="BLE72" s="16"/>
      <c r="BLF72" s="16"/>
      <c r="BLG72" s="16"/>
      <c r="BLH72" s="16"/>
      <c r="BLI72" s="16"/>
      <c r="BLJ72" s="16"/>
      <c r="BLK72" s="16"/>
      <c r="BLL72" s="16"/>
      <c r="BLM72" s="16"/>
      <c r="BLN72" s="16"/>
      <c r="BLO72" s="16"/>
      <c r="BLP72" s="16"/>
      <c r="BLQ72" s="16"/>
      <c r="BLR72" s="16"/>
      <c r="BLS72" s="16"/>
      <c r="BLT72" s="16"/>
      <c r="BLU72" s="16"/>
      <c r="BLV72" s="16"/>
      <c r="BLW72" s="16"/>
      <c r="BLX72" s="16"/>
      <c r="BLY72" s="16"/>
      <c r="BLZ72" s="16"/>
      <c r="BMA72" s="16"/>
      <c r="BMB72" s="16"/>
      <c r="BMC72" s="16"/>
      <c r="BMD72" s="16"/>
      <c r="BME72" s="16"/>
      <c r="BMF72" s="16"/>
      <c r="BMG72" s="16"/>
      <c r="BMH72" s="16"/>
      <c r="BMI72" s="16"/>
      <c r="BMJ72" s="16"/>
      <c r="BMK72" s="16"/>
      <c r="BML72" s="16"/>
      <c r="BMM72" s="16"/>
      <c r="BMN72" s="16"/>
      <c r="BMO72" s="16"/>
      <c r="BMP72" s="16"/>
      <c r="BMQ72" s="16"/>
      <c r="BMR72" s="16"/>
      <c r="BMS72" s="16"/>
      <c r="BMT72" s="16"/>
      <c r="BMU72" s="16"/>
      <c r="BMV72" s="16"/>
      <c r="BMW72" s="16"/>
      <c r="BMX72" s="16"/>
      <c r="BMY72" s="16"/>
      <c r="BMZ72" s="16"/>
      <c r="BNA72" s="16"/>
      <c r="BNB72" s="16"/>
      <c r="BNC72" s="16"/>
      <c r="BND72" s="16"/>
      <c r="BNE72" s="16"/>
      <c r="BNF72" s="16"/>
      <c r="BNG72" s="16"/>
      <c r="BNH72" s="16"/>
      <c r="BNI72" s="16"/>
      <c r="BNJ72" s="16"/>
      <c r="BNK72" s="16"/>
      <c r="BNL72" s="16"/>
      <c r="BNM72" s="16"/>
      <c r="BNN72" s="16"/>
      <c r="BNO72" s="16"/>
      <c r="BNP72" s="16"/>
      <c r="BNQ72" s="16"/>
      <c r="BNR72" s="16"/>
      <c r="BNS72" s="16"/>
      <c r="BNT72" s="16"/>
      <c r="BNU72" s="16"/>
      <c r="BNV72" s="16"/>
      <c r="BNW72" s="16"/>
      <c r="BNX72" s="16"/>
      <c r="BNY72" s="16"/>
      <c r="BNZ72" s="16"/>
      <c r="BOA72" s="16"/>
      <c r="BOB72" s="16"/>
      <c r="BOC72" s="16"/>
      <c r="BOD72" s="16"/>
      <c r="BOE72" s="16"/>
      <c r="BOF72" s="16"/>
      <c r="BOG72" s="16"/>
      <c r="BOH72" s="16"/>
      <c r="BOI72" s="16"/>
      <c r="BOJ72" s="16"/>
      <c r="BOK72" s="16"/>
      <c r="BOL72" s="16"/>
      <c r="BOM72" s="16"/>
      <c r="BON72" s="16"/>
      <c r="BOO72" s="16"/>
      <c r="BOP72" s="16"/>
      <c r="BOQ72" s="16"/>
      <c r="BOR72" s="16"/>
      <c r="BOS72" s="16"/>
      <c r="BOT72" s="16"/>
      <c r="BOU72" s="16"/>
      <c r="BOV72" s="16"/>
      <c r="BOW72" s="16"/>
      <c r="BOX72" s="16"/>
      <c r="BOY72" s="16"/>
      <c r="BOZ72" s="16"/>
      <c r="BPA72" s="16"/>
      <c r="BPB72" s="16"/>
      <c r="BPC72" s="16"/>
      <c r="BPD72" s="16"/>
      <c r="BPE72" s="16"/>
      <c r="BPF72" s="16"/>
      <c r="BPG72" s="16"/>
      <c r="BPH72" s="16"/>
      <c r="BPI72" s="16"/>
      <c r="BPJ72" s="16"/>
      <c r="BPK72" s="16"/>
      <c r="BPL72" s="16"/>
      <c r="BPM72" s="16"/>
      <c r="BPN72" s="16"/>
      <c r="BPO72" s="16"/>
      <c r="BPP72" s="16"/>
      <c r="BPQ72" s="16"/>
      <c r="BPR72" s="16"/>
      <c r="BPS72" s="16"/>
      <c r="BPT72" s="16"/>
      <c r="BPU72" s="16"/>
      <c r="BPV72" s="16"/>
      <c r="BPW72" s="16"/>
      <c r="BPX72" s="16"/>
      <c r="BPY72" s="16"/>
      <c r="BPZ72" s="16"/>
      <c r="BQA72" s="16"/>
      <c r="BQB72" s="16"/>
      <c r="BQC72" s="16"/>
      <c r="BQD72" s="16"/>
      <c r="BQE72" s="16"/>
      <c r="BQF72" s="16"/>
      <c r="BQG72" s="16"/>
      <c r="BQH72" s="16"/>
      <c r="BQI72" s="16"/>
      <c r="BQJ72" s="16"/>
      <c r="BQK72" s="16"/>
      <c r="BQL72" s="16"/>
      <c r="BQM72" s="16"/>
      <c r="BQN72" s="16"/>
      <c r="BQO72" s="16"/>
      <c r="BQP72" s="16"/>
      <c r="BQQ72" s="16"/>
      <c r="BQR72" s="16"/>
      <c r="BQS72" s="16"/>
      <c r="BQT72" s="16"/>
      <c r="BQU72" s="16"/>
      <c r="BQV72" s="16"/>
      <c r="BQW72" s="16"/>
      <c r="BQX72" s="16"/>
      <c r="BQY72" s="16"/>
      <c r="BQZ72" s="16"/>
      <c r="BRA72" s="16"/>
      <c r="BRB72" s="16"/>
      <c r="BRC72" s="16"/>
      <c r="BRD72" s="16"/>
      <c r="BRE72" s="16"/>
      <c r="BRF72" s="16"/>
      <c r="BRG72" s="16"/>
      <c r="BRH72" s="16"/>
      <c r="BRI72" s="16"/>
      <c r="BRJ72" s="16"/>
      <c r="BRK72" s="16"/>
      <c r="BRL72" s="16"/>
      <c r="BRM72" s="16"/>
      <c r="BRN72" s="16"/>
      <c r="BRO72" s="16"/>
      <c r="BRP72" s="16"/>
      <c r="BRQ72" s="16"/>
      <c r="BRR72" s="16"/>
      <c r="BRS72" s="16"/>
      <c r="BRT72" s="16"/>
      <c r="BRU72" s="16"/>
      <c r="BRV72" s="16"/>
      <c r="BRW72" s="16"/>
      <c r="BRX72" s="16"/>
      <c r="BRY72" s="16"/>
      <c r="BRZ72" s="16"/>
      <c r="BSA72" s="16"/>
      <c r="BSB72" s="16"/>
      <c r="BSC72" s="16"/>
      <c r="BSD72" s="16"/>
      <c r="BSE72" s="16"/>
      <c r="BSF72" s="16"/>
      <c r="BSG72" s="16"/>
      <c r="BSH72" s="16"/>
      <c r="BSI72" s="16"/>
      <c r="BSJ72" s="16"/>
      <c r="BSK72" s="16"/>
      <c r="BSL72" s="16"/>
      <c r="BSM72" s="16"/>
      <c r="BSN72" s="16"/>
      <c r="BSO72" s="16"/>
      <c r="BSP72" s="16"/>
      <c r="BSQ72" s="16"/>
      <c r="BSR72" s="16"/>
      <c r="BSS72" s="16"/>
      <c r="BST72" s="16"/>
      <c r="BSU72" s="16"/>
      <c r="BSV72" s="16"/>
      <c r="BSW72" s="16"/>
      <c r="BSX72" s="16"/>
      <c r="BSY72" s="16"/>
      <c r="BSZ72" s="16"/>
      <c r="BTA72" s="16"/>
      <c r="BTB72" s="16"/>
      <c r="BTC72" s="16"/>
      <c r="BTD72" s="16"/>
      <c r="BTE72" s="16"/>
      <c r="BTF72" s="16"/>
      <c r="BTG72" s="16"/>
      <c r="BTH72" s="16"/>
    </row>
    <row r="73" spans="1:1880" s="278" customFormat="1" ht="30.75" customHeight="1" x14ac:dyDescent="0.3">
      <c r="A73" s="57"/>
      <c r="B73" s="323" t="s">
        <v>3</v>
      </c>
      <c r="C73" s="324"/>
      <c r="D73" s="325"/>
      <c r="E73" s="325"/>
      <c r="F73" s="329"/>
      <c r="G73" s="312"/>
      <c r="H73" s="15"/>
      <c r="I73" s="503"/>
      <c r="J73" s="116"/>
      <c r="K73" s="365"/>
      <c r="L73"/>
      <c r="M73" s="16"/>
      <c r="N73" s="121"/>
      <c r="O73" s="16"/>
      <c r="P73" s="16"/>
      <c r="Q73" s="16"/>
      <c r="R73" s="16"/>
      <c r="S73" s="16"/>
      <c r="T73" s="16"/>
      <c r="U73" s="16"/>
      <c r="V73" s="16"/>
      <c r="W73" s="16"/>
      <c r="X73" s="16"/>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c r="PB73" s="16"/>
      <c r="PC73" s="16"/>
      <c r="PD73" s="16"/>
      <c r="PE73" s="16"/>
      <c r="PF73" s="16"/>
      <c r="PG73" s="16"/>
      <c r="PH73" s="16"/>
      <c r="PI73" s="16"/>
      <c r="PJ73" s="16"/>
      <c r="PK73" s="16"/>
      <c r="PL73" s="16"/>
      <c r="PM73" s="16"/>
      <c r="PN73" s="16"/>
      <c r="PO73" s="16"/>
      <c r="PP73" s="16"/>
      <c r="PQ73" s="16"/>
      <c r="PR73" s="16"/>
      <c r="PS73" s="16"/>
      <c r="PT73" s="16"/>
      <c r="PU73" s="16"/>
      <c r="PV73" s="16"/>
      <c r="PW73" s="16"/>
      <c r="PX73" s="16"/>
      <c r="PY73" s="16"/>
      <c r="PZ73" s="16"/>
      <c r="QA73" s="16"/>
      <c r="QB73" s="16"/>
      <c r="QC73" s="16"/>
      <c r="QD73" s="16"/>
      <c r="QE73" s="16"/>
      <c r="QF73" s="16"/>
      <c r="QG73" s="16"/>
      <c r="QH73" s="16"/>
      <c r="QI73" s="16"/>
      <c r="QJ73" s="16"/>
      <c r="QK73" s="16"/>
      <c r="QL73" s="16"/>
      <c r="QM73" s="16"/>
      <c r="QN73" s="16"/>
      <c r="QO73" s="16"/>
      <c r="QP73" s="16"/>
      <c r="QQ73" s="16"/>
      <c r="QR73" s="16"/>
      <c r="QS73" s="16"/>
      <c r="QT73" s="16"/>
      <c r="QU73" s="16"/>
      <c r="QV73" s="16"/>
      <c r="QW73" s="16"/>
      <c r="QX73" s="16"/>
      <c r="QY73" s="16"/>
      <c r="QZ73" s="16"/>
      <c r="RA73" s="16"/>
      <c r="RB73" s="16"/>
      <c r="RC73" s="16"/>
      <c r="RD73" s="16"/>
      <c r="RE73" s="16"/>
      <c r="RF73" s="16"/>
      <c r="RG73" s="16"/>
      <c r="RH73" s="16"/>
      <c r="RI73" s="16"/>
      <c r="RJ73" s="16"/>
      <c r="RK73" s="16"/>
      <c r="RL73" s="16"/>
      <c r="RM73" s="16"/>
      <c r="RN73" s="16"/>
      <c r="RO73" s="16"/>
      <c r="RP73" s="16"/>
      <c r="RQ73" s="16"/>
      <c r="RR73" s="16"/>
      <c r="RS73" s="16"/>
      <c r="RT73" s="16"/>
      <c r="RU73" s="16"/>
      <c r="RV73" s="16"/>
      <c r="RW73" s="16"/>
      <c r="RX73" s="16"/>
      <c r="RY73" s="16"/>
      <c r="RZ73" s="16"/>
      <c r="SA73" s="16"/>
      <c r="SB73" s="16"/>
      <c r="SC73" s="16"/>
      <c r="SD73" s="16"/>
      <c r="SE73" s="16"/>
      <c r="SF73" s="16"/>
      <c r="SG73" s="16"/>
      <c r="SH73" s="16"/>
      <c r="SI73" s="16"/>
      <c r="SJ73" s="16"/>
      <c r="SK73" s="16"/>
      <c r="SL73" s="16"/>
      <c r="SM73" s="16"/>
      <c r="SN73" s="16"/>
      <c r="SO73" s="16"/>
      <c r="SP73" s="16"/>
      <c r="SQ73" s="16"/>
      <c r="SR73" s="16"/>
      <c r="SS73" s="16"/>
      <c r="ST73" s="16"/>
      <c r="SU73" s="16"/>
      <c r="SV73" s="16"/>
      <c r="SW73" s="16"/>
      <c r="SX73" s="16"/>
      <c r="SY73" s="16"/>
      <c r="SZ73" s="16"/>
      <c r="TA73" s="16"/>
      <c r="TB73" s="16"/>
      <c r="TC73" s="16"/>
      <c r="TD73" s="16"/>
      <c r="TE73" s="16"/>
      <c r="TF73" s="16"/>
      <c r="TG73" s="16"/>
      <c r="TH73" s="16"/>
      <c r="TI73" s="16"/>
      <c r="TJ73" s="16"/>
      <c r="TK73" s="16"/>
      <c r="TL73" s="16"/>
      <c r="TM73" s="16"/>
      <c r="TN73" s="16"/>
      <c r="TO73" s="16"/>
      <c r="TP73" s="16"/>
      <c r="TQ73" s="16"/>
      <c r="TR73" s="16"/>
      <c r="TS73" s="16"/>
      <c r="TT73" s="16"/>
      <c r="TU73" s="16"/>
      <c r="TV73" s="16"/>
      <c r="TW73" s="16"/>
      <c r="TX73" s="16"/>
      <c r="TY73" s="16"/>
      <c r="TZ73" s="16"/>
      <c r="UA73" s="16"/>
      <c r="UB73" s="16"/>
      <c r="UC73" s="16"/>
      <c r="UD73" s="16"/>
      <c r="UE73" s="16"/>
      <c r="UF73" s="16"/>
      <c r="UG73" s="16"/>
      <c r="UH73" s="16"/>
      <c r="UI73" s="16"/>
      <c r="UJ73" s="16"/>
      <c r="UK73" s="16"/>
      <c r="UL73" s="16"/>
      <c r="UM73" s="16"/>
      <c r="UN73" s="16"/>
      <c r="UO73" s="16"/>
      <c r="UP73" s="16"/>
      <c r="UQ73" s="16"/>
      <c r="UR73" s="16"/>
      <c r="US73" s="16"/>
      <c r="UT73" s="16"/>
      <c r="UU73" s="16"/>
      <c r="UV73" s="16"/>
      <c r="UW73" s="16"/>
      <c r="UX73" s="16"/>
      <c r="UY73" s="16"/>
      <c r="UZ73" s="16"/>
      <c r="VA73" s="16"/>
      <c r="VB73" s="16"/>
      <c r="VC73" s="16"/>
      <c r="VD73" s="16"/>
      <c r="VE73" s="16"/>
      <c r="VF73" s="16"/>
      <c r="VG73" s="16"/>
      <c r="VH73" s="16"/>
      <c r="VI73" s="16"/>
      <c r="VJ73" s="16"/>
      <c r="VK73" s="16"/>
      <c r="VL73" s="16"/>
      <c r="VM73" s="16"/>
      <c r="VN73" s="16"/>
      <c r="VO73" s="16"/>
      <c r="VP73" s="16"/>
      <c r="VQ73" s="16"/>
      <c r="VR73" s="16"/>
      <c r="VS73" s="16"/>
      <c r="VT73" s="16"/>
      <c r="VU73" s="16"/>
      <c r="VV73" s="16"/>
      <c r="VW73" s="16"/>
      <c r="VX73" s="16"/>
      <c r="VY73" s="16"/>
      <c r="VZ73" s="16"/>
      <c r="WA73" s="16"/>
      <c r="WB73" s="16"/>
      <c r="WC73" s="16"/>
      <c r="WD73" s="16"/>
      <c r="WE73" s="16"/>
      <c r="WF73" s="16"/>
      <c r="WG73" s="16"/>
      <c r="WH73" s="16"/>
      <c r="WI73" s="16"/>
      <c r="WJ73" s="16"/>
      <c r="WK73" s="16"/>
      <c r="WL73" s="16"/>
      <c r="WM73" s="16"/>
      <c r="WN73" s="16"/>
      <c r="WO73" s="16"/>
      <c r="WP73" s="16"/>
      <c r="WQ73" s="16"/>
      <c r="WR73" s="16"/>
      <c r="WS73" s="16"/>
      <c r="WT73" s="16"/>
      <c r="WU73" s="16"/>
      <c r="WV73" s="16"/>
      <c r="WW73" s="16"/>
      <c r="WX73" s="16"/>
      <c r="WY73" s="16"/>
      <c r="WZ73" s="16"/>
      <c r="XA73" s="16"/>
      <c r="XB73" s="16"/>
      <c r="XC73" s="16"/>
      <c r="XD73" s="16"/>
      <c r="XE73" s="16"/>
      <c r="XF73" s="16"/>
      <c r="XG73" s="16"/>
      <c r="XH73" s="16"/>
      <c r="XI73" s="16"/>
      <c r="XJ73" s="16"/>
      <c r="XK73" s="16"/>
      <c r="XL73" s="16"/>
      <c r="XM73" s="16"/>
      <c r="XN73" s="16"/>
      <c r="XO73" s="16"/>
      <c r="XP73" s="16"/>
      <c r="XQ73" s="16"/>
      <c r="XR73" s="16"/>
      <c r="XS73" s="16"/>
      <c r="XT73" s="16"/>
      <c r="XU73" s="16"/>
      <c r="XV73" s="16"/>
      <c r="XW73" s="16"/>
      <c r="XX73" s="16"/>
      <c r="XY73" s="16"/>
      <c r="XZ73" s="16"/>
      <c r="YA73" s="16"/>
      <c r="YB73" s="16"/>
      <c r="YC73" s="16"/>
      <c r="YD73" s="16"/>
      <c r="YE73" s="16"/>
      <c r="YF73" s="16"/>
      <c r="YG73" s="16"/>
      <c r="YH73" s="16"/>
      <c r="YI73" s="16"/>
      <c r="YJ73" s="16"/>
      <c r="YK73" s="16"/>
      <c r="YL73" s="16"/>
      <c r="YM73" s="16"/>
      <c r="YN73" s="16"/>
      <c r="YO73" s="16"/>
      <c r="YP73" s="16"/>
      <c r="YQ73" s="16"/>
      <c r="YR73" s="16"/>
      <c r="YS73" s="16"/>
      <c r="YT73" s="16"/>
      <c r="YU73" s="16"/>
      <c r="YV73" s="16"/>
      <c r="YW73" s="16"/>
      <c r="YX73" s="16"/>
      <c r="YY73" s="16"/>
      <c r="YZ73" s="16"/>
      <c r="ZA73" s="16"/>
      <c r="ZB73" s="16"/>
      <c r="ZC73" s="16"/>
      <c r="ZD73" s="16"/>
      <c r="ZE73" s="16"/>
      <c r="ZF73" s="16"/>
      <c r="ZG73" s="16"/>
      <c r="ZH73" s="16"/>
      <c r="ZI73" s="16"/>
      <c r="ZJ73" s="16"/>
      <c r="ZK73" s="16"/>
      <c r="ZL73" s="16"/>
      <c r="ZM73" s="16"/>
      <c r="ZN73" s="16"/>
      <c r="ZO73" s="16"/>
      <c r="ZP73" s="16"/>
      <c r="ZQ73" s="16"/>
      <c r="ZR73" s="16"/>
      <c r="ZS73" s="16"/>
      <c r="ZT73" s="16"/>
      <c r="ZU73" s="16"/>
      <c r="ZV73" s="16"/>
      <c r="ZW73" s="16"/>
      <c r="ZX73" s="16"/>
      <c r="ZY73" s="16"/>
      <c r="ZZ73" s="16"/>
      <c r="AAA73" s="16"/>
      <c r="AAB73" s="16"/>
      <c r="AAC73" s="16"/>
      <c r="AAD73" s="16"/>
      <c r="AAE73" s="16"/>
      <c r="AAF73" s="16"/>
      <c r="AAG73" s="16"/>
      <c r="AAH73" s="16"/>
      <c r="AAI73" s="16"/>
      <c r="AAJ73" s="16"/>
      <c r="AAK73" s="16"/>
      <c r="AAL73" s="16"/>
      <c r="AAM73" s="16"/>
      <c r="AAN73" s="16"/>
      <c r="AAO73" s="16"/>
      <c r="AAP73" s="16"/>
      <c r="AAQ73" s="16"/>
      <c r="AAR73" s="16"/>
      <c r="AAS73" s="16"/>
      <c r="AAT73" s="16"/>
      <c r="AAU73" s="16"/>
      <c r="AAV73" s="16"/>
      <c r="AAW73" s="16"/>
      <c r="AAX73" s="16"/>
      <c r="AAY73" s="16"/>
      <c r="AAZ73" s="16"/>
      <c r="ABA73" s="16"/>
      <c r="ABB73" s="16"/>
      <c r="ABC73" s="16"/>
      <c r="ABD73" s="16"/>
      <c r="ABE73" s="16"/>
      <c r="ABF73" s="16"/>
      <c r="ABG73" s="16"/>
      <c r="ABH73" s="16"/>
      <c r="ABI73" s="16"/>
      <c r="ABJ73" s="16"/>
      <c r="ABK73" s="16"/>
      <c r="ABL73" s="16"/>
      <c r="ABM73" s="16"/>
      <c r="ABN73" s="16"/>
      <c r="ABO73" s="16"/>
      <c r="ABP73" s="16"/>
      <c r="ABQ73" s="16"/>
      <c r="ABR73" s="16"/>
      <c r="ABS73" s="16"/>
      <c r="ABT73" s="16"/>
      <c r="ABU73" s="16"/>
      <c r="ABV73" s="16"/>
      <c r="ABW73" s="16"/>
      <c r="ABX73" s="16"/>
      <c r="ABY73" s="16"/>
      <c r="ABZ73" s="16"/>
      <c r="ACA73" s="16"/>
      <c r="ACB73" s="16"/>
      <c r="ACC73" s="16"/>
      <c r="ACD73" s="16"/>
      <c r="ACE73" s="16"/>
      <c r="ACF73" s="16"/>
      <c r="ACG73" s="16"/>
      <c r="ACH73" s="16"/>
      <c r="ACI73" s="16"/>
      <c r="ACJ73" s="16"/>
      <c r="ACK73" s="16"/>
      <c r="ACL73" s="16"/>
      <c r="ACM73" s="16"/>
      <c r="ACN73" s="16"/>
      <c r="ACO73" s="16"/>
      <c r="ACP73" s="16"/>
      <c r="ACQ73" s="16"/>
      <c r="ACR73" s="16"/>
      <c r="ACS73" s="16"/>
      <c r="ACT73" s="16"/>
      <c r="ACU73" s="16"/>
      <c r="ACV73" s="16"/>
      <c r="ACW73" s="16"/>
      <c r="ACX73" s="16"/>
      <c r="ACY73" s="16"/>
      <c r="ACZ73" s="16"/>
      <c r="ADA73" s="16"/>
      <c r="ADB73" s="16"/>
      <c r="ADC73" s="16"/>
      <c r="ADD73" s="16"/>
      <c r="ADE73" s="16"/>
      <c r="ADF73" s="16"/>
      <c r="ADG73" s="16"/>
      <c r="ADH73" s="16"/>
      <c r="ADI73" s="16"/>
      <c r="ADJ73" s="16"/>
      <c r="ADK73" s="16"/>
      <c r="ADL73" s="16"/>
      <c r="ADM73" s="16"/>
      <c r="ADN73" s="16"/>
      <c r="ADO73" s="16"/>
      <c r="ADP73" s="16"/>
      <c r="ADQ73" s="16"/>
      <c r="ADR73" s="16"/>
      <c r="ADS73" s="16"/>
      <c r="ADT73" s="16"/>
      <c r="ADU73" s="16"/>
      <c r="ADV73" s="16"/>
      <c r="ADW73" s="16"/>
      <c r="ADX73" s="16"/>
      <c r="ADY73" s="16"/>
      <c r="ADZ73" s="16"/>
      <c r="AEA73" s="16"/>
      <c r="AEB73" s="16"/>
      <c r="AEC73" s="16"/>
      <c r="AED73" s="16"/>
      <c r="AEE73" s="16"/>
      <c r="AEF73" s="16"/>
      <c r="AEG73" s="16"/>
      <c r="AEH73" s="16"/>
      <c r="AEI73" s="16"/>
      <c r="AEJ73" s="16"/>
      <c r="AEK73" s="16"/>
      <c r="AEL73" s="16"/>
      <c r="AEM73" s="16"/>
      <c r="AEN73" s="16"/>
      <c r="AEO73" s="16"/>
      <c r="AEP73" s="16"/>
      <c r="AEQ73" s="16"/>
      <c r="AER73" s="16"/>
      <c r="AES73" s="16"/>
      <c r="AET73" s="16"/>
      <c r="AEU73" s="16"/>
      <c r="AEV73" s="16"/>
      <c r="AEW73" s="16"/>
      <c r="AEX73" s="16"/>
      <c r="AEY73" s="16"/>
      <c r="AEZ73" s="16"/>
      <c r="AFA73" s="16"/>
      <c r="AFB73" s="16"/>
      <c r="AFC73" s="16"/>
      <c r="AFD73" s="16"/>
      <c r="AFE73" s="16"/>
      <c r="AFF73" s="16"/>
      <c r="AFG73" s="16"/>
      <c r="AFH73" s="16"/>
      <c r="AFI73" s="16"/>
      <c r="AFJ73" s="16"/>
      <c r="AFK73" s="16"/>
      <c r="AFL73" s="16"/>
      <c r="AFM73" s="16"/>
      <c r="AFN73" s="16"/>
      <c r="AFO73" s="16"/>
      <c r="AFP73" s="16"/>
      <c r="AFQ73" s="16"/>
      <c r="AFR73" s="16"/>
      <c r="AFS73" s="16"/>
      <c r="AFT73" s="16"/>
      <c r="AFU73" s="16"/>
      <c r="AFV73" s="16"/>
      <c r="AFW73" s="16"/>
      <c r="AFX73" s="16"/>
      <c r="AFY73" s="16"/>
      <c r="AFZ73" s="16"/>
      <c r="AGA73" s="16"/>
      <c r="AGB73" s="16"/>
      <c r="AGC73" s="16"/>
      <c r="AGD73" s="16"/>
      <c r="AGE73" s="16"/>
      <c r="AGF73" s="16"/>
      <c r="AGG73" s="16"/>
      <c r="AGH73" s="16"/>
      <c r="AGI73" s="16"/>
      <c r="AGJ73" s="16"/>
      <c r="AGK73" s="16"/>
      <c r="AGL73" s="16"/>
      <c r="AGM73" s="16"/>
      <c r="AGN73" s="16"/>
      <c r="AGO73" s="16"/>
      <c r="AGP73" s="16"/>
      <c r="AGQ73" s="16"/>
      <c r="AGR73" s="16"/>
      <c r="AGS73" s="16"/>
      <c r="AGT73" s="16"/>
      <c r="AGU73" s="16"/>
      <c r="AGV73" s="16"/>
      <c r="AGW73" s="16"/>
      <c r="AGX73" s="16"/>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c r="AME73" s="16"/>
      <c r="AMF73" s="16"/>
      <c r="AMG73" s="16"/>
      <c r="AMH73" s="16"/>
      <c r="AMI73" s="16"/>
      <c r="AMJ73" s="16"/>
      <c r="AMK73" s="16"/>
      <c r="AML73" s="16"/>
      <c r="AMM73" s="16"/>
      <c r="AMN73" s="16"/>
      <c r="AMO73" s="16"/>
      <c r="AMP73" s="16"/>
      <c r="AMQ73" s="16"/>
      <c r="AMR73" s="16"/>
      <c r="AMS73" s="16"/>
      <c r="AMT73" s="16"/>
      <c r="AMU73" s="16"/>
      <c r="AMV73" s="16"/>
      <c r="AMW73" s="16"/>
      <c r="AMX73" s="16"/>
      <c r="AMY73" s="16"/>
      <c r="AMZ73" s="16"/>
      <c r="ANA73" s="16"/>
      <c r="ANB73" s="16"/>
      <c r="ANC73" s="16"/>
      <c r="AND73" s="16"/>
      <c r="ANE73" s="16"/>
      <c r="ANF73" s="16"/>
      <c r="ANG73" s="16"/>
      <c r="ANH73" s="16"/>
      <c r="ANI73" s="16"/>
      <c r="ANJ73" s="16"/>
      <c r="ANK73" s="16"/>
      <c r="ANL73" s="16"/>
      <c r="ANM73" s="16"/>
      <c r="ANN73" s="16"/>
      <c r="ANO73" s="16"/>
      <c r="ANP73" s="16"/>
      <c r="ANQ73" s="16"/>
      <c r="ANR73" s="16"/>
      <c r="ANS73" s="16"/>
      <c r="ANT73" s="16"/>
      <c r="ANU73" s="16"/>
      <c r="ANV73" s="16"/>
      <c r="ANW73" s="16"/>
      <c r="ANX73" s="16"/>
      <c r="ANY73" s="16"/>
      <c r="ANZ73" s="16"/>
      <c r="AOA73" s="16"/>
      <c r="AOB73" s="16"/>
      <c r="AOC73" s="16"/>
      <c r="AOD73" s="16"/>
      <c r="AOE73" s="16"/>
      <c r="AOF73" s="16"/>
      <c r="AOG73" s="16"/>
      <c r="AOH73" s="16"/>
      <c r="AOI73" s="16"/>
      <c r="AOJ73" s="16"/>
      <c r="AOK73" s="16"/>
      <c r="AOL73" s="16"/>
      <c r="AOM73" s="16"/>
      <c r="AON73" s="16"/>
      <c r="AOO73" s="16"/>
      <c r="AOP73" s="16"/>
      <c r="AOQ73" s="16"/>
      <c r="AOR73" s="16"/>
      <c r="AOS73" s="16"/>
      <c r="AOT73" s="16"/>
      <c r="AOU73" s="16"/>
      <c r="AOV73" s="16"/>
      <c r="AOW73" s="16"/>
      <c r="AOX73" s="16"/>
      <c r="AOY73" s="16"/>
      <c r="AOZ73" s="16"/>
      <c r="APA73" s="16"/>
      <c r="APB73" s="16"/>
      <c r="APC73" s="16"/>
      <c r="APD73" s="16"/>
      <c r="APE73" s="16"/>
      <c r="APF73" s="16"/>
      <c r="APG73" s="16"/>
      <c r="APH73" s="16"/>
      <c r="API73" s="16"/>
      <c r="APJ73" s="16"/>
      <c r="APK73" s="16"/>
      <c r="APL73" s="16"/>
      <c r="APM73" s="16"/>
      <c r="APN73" s="16"/>
      <c r="APO73" s="16"/>
      <c r="APP73" s="16"/>
      <c r="APQ73" s="16"/>
      <c r="APR73" s="16"/>
      <c r="APS73" s="16"/>
      <c r="APT73" s="16"/>
      <c r="APU73" s="16"/>
      <c r="APV73" s="16"/>
      <c r="APW73" s="16"/>
      <c r="APX73" s="16"/>
      <c r="APY73" s="16"/>
      <c r="APZ73" s="16"/>
      <c r="AQA73" s="16"/>
      <c r="AQB73" s="16"/>
      <c r="AQC73" s="16"/>
      <c r="AQD73" s="16"/>
      <c r="AQE73" s="16"/>
      <c r="AQF73" s="16"/>
      <c r="AQG73" s="16"/>
      <c r="AQH73" s="16"/>
      <c r="AQI73" s="16"/>
      <c r="AQJ73" s="16"/>
      <c r="AQK73" s="16"/>
      <c r="AQL73" s="16"/>
      <c r="AQM73" s="16"/>
      <c r="AQN73" s="16"/>
      <c r="AQO73" s="16"/>
      <c r="AQP73" s="16"/>
      <c r="AQQ73" s="16"/>
      <c r="AQR73" s="16"/>
      <c r="AQS73" s="16"/>
      <c r="AQT73" s="16"/>
      <c r="AQU73" s="16"/>
      <c r="AQV73" s="16"/>
      <c r="AQW73" s="16"/>
      <c r="AQX73" s="16"/>
      <c r="AQY73" s="16"/>
      <c r="AQZ73" s="16"/>
      <c r="ARA73" s="16"/>
      <c r="ARB73" s="16"/>
      <c r="ARC73" s="16"/>
      <c r="ARD73" s="16"/>
      <c r="ARE73" s="16"/>
      <c r="ARF73" s="16"/>
      <c r="ARG73" s="16"/>
      <c r="ARH73" s="16"/>
      <c r="ARI73" s="16"/>
      <c r="ARJ73" s="16"/>
      <c r="ARK73" s="16"/>
      <c r="ARL73" s="16"/>
      <c r="ARM73" s="16"/>
      <c r="ARN73" s="16"/>
      <c r="ARO73" s="16"/>
      <c r="ARP73" s="16"/>
      <c r="ARQ73" s="16"/>
      <c r="ARR73" s="16"/>
      <c r="ARS73" s="16"/>
      <c r="ART73" s="16"/>
      <c r="ARU73" s="16"/>
      <c r="ARV73" s="16"/>
      <c r="ARW73" s="16"/>
      <c r="ARX73" s="16"/>
      <c r="ARY73" s="16"/>
      <c r="ARZ73" s="16"/>
      <c r="ASA73" s="16"/>
      <c r="ASB73" s="16"/>
      <c r="ASC73" s="16"/>
      <c r="ASD73" s="16"/>
      <c r="ASE73" s="16"/>
      <c r="ASF73" s="16"/>
      <c r="ASG73" s="16"/>
      <c r="ASH73" s="16"/>
      <c r="ASI73" s="16"/>
      <c r="ASJ73" s="16"/>
      <c r="ASK73" s="16"/>
      <c r="ASL73" s="16"/>
      <c r="ASM73" s="16"/>
      <c r="ASN73" s="16"/>
      <c r="ASO73" s="16"/>
      <c r="ASP73" s="16"/>
      <c r="ASQ73" s="16"/>
      <c r="ASR73" s="16"/>
      <c r="ASS73" s="16"/>
      <c r="AST73" s="16"/>
      <c r="ASU73" s="16"/>
      <c r="ASV73" s="16"/>
      <c r="ASW73" s="16"/>
      <c r="ASX73" s="16"/>
      <c r="ASY73" s="16"/>
      <c r="ASZ73" s="16"/>
      <c r="ATA73" s="16"/>
      <c r="ATB73" s="16"/>
      <c r="ATC73" s="16"/>
      <c r="ATD73" s="16"/>
      <c r="ATE73" s="16"/>
      <c r="ATF73" s="16"/>
      <c r="ATG73" s="16"/>
      <c r="ATH73" s="16"/>
      <c r="ATI73" s="16"/>
      <c r="ATJ73" s="16"/>
      <c r="ATK73" s="16"/>
      <c r="ATL73" s="16"/>
      <c r="ATM73" s="16"/>
      <c r="ATN73" s="16"/>
      <c r="ATO73" s="16"/>
      <c r="ATP73" s="16"/>
      <c r="ATQ73" s="16"/>
      <c r="ATR73" s="16"/>
      <c r="ATS73" s="16"/>
      <c r="ATT73" s="16"/>
      <c r="ATU73" s="16"/>
      <c r="ATV73" s="16"/>
      <c r="ATW73" s="16"/>
      <c r="ATX73" s="16"/>
      <c r="ATY73" s="16"/>
      <c r="ATZ73" s="16"/>
      <c r="AUA73" s="16"/>
      <c r="AUB73" s="16"/>
      <c r="AUC73" s="16"/>
      <c r="AUD73" s="16"/>
      <c r="AUE73" s="16"/>
      <c r="AUF73" s="16"/>
      <c r="AUG73" s="16"/>
      <c r="AUH73" s="16"/>
      <c r="AUI73" s="16"/>
      <c r="AUJ73" s="16"/>
      <c r="AUK73" s="16"/>
      <c r="AUL73" s="16"/>
      <c r="AUM73" s="16"/>
      <c r="AUN73" s="16"/>
      <c r="AUO73" s="16"/>
      <c r="AUP73" s="16"/>
      <c r="AUQ73" s="16"/>
      <c r="AUR73" s="16"/>
      <c r="AUS73" s="16"/>
      <c r="AUT73" s="16"/>
      <c r="AUU73" s="16"/>
      <c r="AUV73" s="16"/>
      <c r="AUW73" s="16"/>
      <c r="AUX73" s="16"/>
      <c r="AUY73" s="16"/>
      <c r="AUZ73" s="16"/>
      <c r="AVA73" s="16"/>
      <c r="AVB73" s="16"/>
      <c r="AVC73" s="16"/>
      <c r="AVD73" s="16"/>
      <c r="AVE73" s="16"/>
      <c r="AVF73" s="16"/>
      <c r="AVG73" s="16"/>
      <c r="AVH73" s="16"/>
      <c r="AVI73" s="16"/>
      <c r="AVJ73" s="16"/>
      <c r="AVK73" s="16"/>
      <c r="AVL73" s="16"/>
      <c r="AVM73" s="16"/>
      <c r="AVN73" s="16"/>
      <c r="AVO73" s="16"/>
      <c r="AVP73" s="16"/>
      <c r="AVQ73" s="16"/>
      <c r="AVR73" s="16"/>
      <c r="AVS73" s="16"/>
      <c r="AVT73" s="16"/>
      <c r="AVU73" s="16"/>
      <c r="AVV73" s="16"/>
      <c r="AVW73" s="16"/>
      <c r="AVX73" s="16"/>
      <c r="AVY73" s="16"/>
      <c r="AVZ73" s="16"/>
      <c r="AWA73" s="16"/>
      <c r="AWB73" s="16"/>
      <c r="AWC73" s="16"/>
      <c r="AWD73" s="16"/>
      <c r="AWE73" s="16"/>
      <c r="AWF73" s="16"/>
      <c r="AWG73" s="16"/>
      <c r="AWH73" s="16"/>
      <c r="AWI73" s="16"/>
      <c r="AWJ73" s="16"/>
      <c r="AWK73" s="16"/>
      <c r="AWL73" s="16"/>
      <c r="AWM73" s="16"/>
      <c r="AWN73" s="16"/>
      <c r="AWO73" s="16"/>
      <c r="AWP73" s="16"/>
      <c r="AWQ73" s="16"/>
      <c r="AWR73" s="16"/>
      <c r="AWS73" s="16"/>
      <c r="AWT73" s="16"/>
      <c r="AWU73" s="16"/>
      <c r="AWV73" s="16"/>
      <c r="AWW73" s="16"/>
      <c r="AWX73" s="16"/>
      <c r="AWY73" s="16"/>
      <c r="AWZ73" s="16"/>
      <c r="AXA73" s="16"/>
      <c r="AXB73" s="16"/>
      <c r="AXC73" s="16"/>
      <c r="AXD73" s="16"/>
      <c r="AXE73" s="16"/>
      <c r="AXF73" s="16"/>
      <c r="AXG73" s="16"/>
      <c r="AXH73" s="16"/>
      <c r="AXI73" s="16"/>
      <c r="AXJ73" s="16"/>
      <c r="AXK73" s="16"/>
      <c r="AXL73" s="16"/>
      <c r="AXM73" s="16"/>
      <c r="AXN73" s="16"/>
      <c r="AXO73" s="16"/>
      <c r="AXP73" s="16"/>
      <c r="AXQ73" s="16"/>
      <c r="AXR73" s="16"/>
      <c r="AXS73" s="16"/>
      <c r="AXT73" s="16"/>
      <c r="AXU73" s="16"/>
      <c r="AXV73" s="16"/>
      <c r="AXW73" s="16"/>
      <c r="AXX73" s="16"/>
      <c r="AXY73" s="16"/>
      <c r="AXZ73" s="16"/>
      <c r="AYA73" s="16"/>
      <c r="AYB73" s="16"/>
      <c r="AYC73" s="16"/>
      <c r="AYD73" s="16"/>
      <c r="AYE73" s="16"/>
      <c r="AYF73" s="16"/>
      <c r="AYG73" s="16"/>
      <c r="AYH73" s="16"/>
      <c r="AYI73" s="16"/>
      <c r="AYJ73" s="16"/>
      <c r="AYK73" s="16"/>
      <c r="AYL73" s="16"/>
      <c r="AYM73" s="16"/>
      <c r="AYN73" s="16"/>
      <c r="AYO73" s="16"/>
      <c r="AYP73" s="16"/>
      <c r="AYQ73" s="16"/>
      <c r="AYR73" s="16"/>
      <c r="AYS73" s="16"/>
      <c r="AYT73" s="16"/>
      <c r="AYU73" s="16"/>
      <c r="AYV73" s="16"/>
      <c r="AYW73" s="16"/>
      <c r="AYX73" s="16"/>
      <c r="AYY73" s="16"/>
      <c r="AYZ73" s="16"/>
      <c r="AZA73" s="16"/>
      <c r="AZB73" s="16"/>
      <c r="AZC73" s="16"/>
      <c r="AZD73" s="16"/>
      <c r="AZE73" s="16"/>
      <c r="AZF73" s="16"/>
      <c r="AZG73" s="16"/>
      <c r="AZH73" s="16"/>
      <c r="AZI73" s="16"/>
      <c r="AZJ73" s="16"/>
      <c r="AZK73" s="16"/>
      <c r="AZL73" s="16"/>
      <c r="AZM73" s="16"/>
      <c r="AZN73" s="16"/>
      <c r="AZO73" s="16"/>
      <c r="AZP73" s="16"/>
      <c r="AZQ73" s="16"/>
      <c r="AZR73" s="16"/>
      <c r="AZS73" s="16"/>
      <c r="AZT73" s="16"/>
      <c r="AZU73" s="16"/>
      <c r="AZV73" s="16"/>
      <c r="AZW73" s="16"/>
      <c r="AZX73" s="16"/>
      <c r="AZY73" s="16"/>
      <c r="AZZ73" s="16"/>
      <c r="BAA73" s="16"/>
      <c r="BAB73" s="16"/>
      <c r="BAC73" s="16"/>
      <c r="BAD73" s="16"/>
      <c r="BAE73" s="16"/>
      <c r="BAF73" s="16"/>
      <c r="BAG73" s="16"/>
      <c r="BAH73" s="16"/>
      <c r="BAI73" s="16"/>
      <c r="BAJ73" s="16"/>
      <c r="BAK73" s="16"/>
      <c r="BAL73" s="16"/>
      <c r="BAM73" s="16"/>
      <c r="BAN73" s="16"/>
      <c r="BAO73" s="16"/>
      <c r="BAP73" s="16"/>
      <c r="BAQ73" s="16"/>
      <c r="BAR73" s="16"/>
      <c r="BAS73" s="16"/>
      <c r="BAT73" s="16"/>
      <c r="BAU73" s="16"/>
      <c r="BAV73" s="16"/>
      <c r="BAW73" s="16"/>
      <c r="BAX73" s="16"/>
      <c r="BAY73" s="16"/>
      <c r="BAZ73" s="16"/>
      <c r="BBA73" s="16"/>
      <c r="BBB73" s="16"/>
      <c r="BBC73" s="16"/>
      <c r="BBD73" s="16"/>
      <c r="BBE73" s="16"/>
      <c r="BBF73" s="16"/>
      <c r="BBG73" s="16"/>
      <c r="BBH73" s="16"/>
      <c r="BBI73" s="16"/>
      <c r="BBJ73" s="16"/>
      <c r="BBK73" s="16"/>
      <c r="BBL73" s="16"/>
      <c r="BBM73" s="16"/>
      <c r="BBN73" s="16"/>
      <c r="BBO73" s="16"/>
      <c r="BBP73" s="16"/>
      <c r="BBQ73" s="16"/>
      <c r="BBR73" s="16"/>
      <c r="BBS73" s="16"/>
      <c r="BBT73" s="16"/>
      <c r="BBU73" s="16"/>
      <c r="BBV73" s="16"/>
      <c r="BBW73" s="16"/>
      <c r="BBX73" s="16"/>
      <c r="BBY73" s="16"/>
      <c r="BBZ73" s="16"/>
      <c r="BCA73" s="16"/>
      <c r="BCB73" s="16"/>
      <c r="BCC73" s="16"/>
      <c r="BCD73" s="16"/>
      <c r="BCE73" s="16"/>
      <c r="BCF73" s="16"/>
      <c r="BCG73" s="16"/>
      <c r="BCH73" s="16"/>
      <c r="BCI73" s="16"/>
      <c r="BCJ73" s="16"/>
      <c r="BCK73" s="16"/>
      <c r="BCL73" s="16"/>
      <c r="BCM73" s="16"/>
      <c r="BCN73" s="16"/>
      <c r="BCO73" s="16"/>
      <c r="BCP73" s="16"/>
      <c r="BCQ73" s="16"/>
      <c r="BCR73" s="16"/>
      <c r="BCS73" s="16"/>
      <c r="BCT73" s="16"/>
      <c r="BCU73" s="16"/>
      <c r="BCV73" s="16"/>
      <c r="BCW73" s="16"/>
      <c r="BCX73" s="16"/>
      <c r="BCY73" s="16"/>
      <c r="BCZ73" s="16"/>
      <c r="BDA73" s="16"/>
      <c r="BDB73" s="16"/>
      <c r="BDC73" s="16"/>
      <c r="BDD73" s="16"/>
      <c r="BDE73" s="16"/>
      <c r="BDF73" s="16"/>
      <c r="BDG73" s="16"/>
      <c r="BDH73" s="16"/>
      <c r="BDI73" s="16"/>
      <c r="BDJ73" s="16"/>
      <c r="BDK73" s="16"/>
      <c r="BDL73" s="16"/>
      <c r="BDM73" s="16"/>
      <c r="BDN73" s="16"/>
      <c r="BDO73" s="16"/>
      <c r="BDP73" s="16"/>
      <c r="BDQ73" s="16"/>
      <c r="BDR73" s="16"/>
      <c r="BDS73" s="16"/>
      <c r="BDT73" s="16"/>
      <c r="BDU73" s="16"/>
      <c r="BDV73" s="16"/>
      <c r="BDW73" s="16"/>
      <c r="BDX73" s="16"/>
      <c r="BDY73" s="16"/>
      <c r="BDZ73" s="16"/>
      <c r="BEA73" s="16"/>
      <c r="BEB73" s="16"/>
      <c r="BEC73" s="16"/>
      <c r="BED73" s="16"/>
      <c r="BEE73" s="16"/>
      <c r="BEF73" s="16"/>
      <c r="BEG73" s="16"/>
      <c r="BEH73" s="16"/>
      <c r="BEI73" s="16"/>
      <c r="BEJ73" s="16"/>
      <c r="BEK73" s="16"/>
      <c r="BEL73" s="16"/>
      <c r="BEM73" s="16"/>
      <c r="BEN73" s="16"/>
      <c r="BEO73" s="16"/>
      <c r="BEP73" s="16"/>
      <c r="BEQ73" s="16"/>
      <c r="BER73" s="16"/>
      <c r="BES73" s="16"/>
      <c r="BET73" s="16"/>
      <c r="BEU73" s="16"/>
      <c r="BEV73" s="16"/>
      <c r="BEW73" s="16"/>
      <c r="BEX73" s="16"/>
      <c r="BEY73" s="16"/>
      <c r="BEZ73" s="16"/>
      <c r="BFA73" s="16"/>
      <c r="BFB73" s="16"/>
      <c r="BFC73" s="16"/>
      <c r="BFD73" s="16"/>
      <c r="BFE73" s="16"/>
      <c r="BFF73" s="16"/>
      <c r="BFG73" s="16"/>
      <c r="BFH73" s="16"/>
      <c r="BFI73" s="16"/>
      <c r="BFJ73" s="16"/>
      <c r="BFK73" s="16"/>
      <c r="BFL73" s="16"/>
      <c r="BFM73" s="16"/>
      <c r="BFN73" s="16"/>
      <c r="BFO73" s="16"/>
      <c r="BFP73" s="16"/>
      <c r="BFQ73" s="16"/>
      <c r="BFR73" s="16"/>
      <c r="BFS73" s="16"/>
      <c r="BFT73" s="16"/>
      <c r="BFU73" s="16"/>
      <c r="BFV73" s="16"/>
      <c r="BFW73" s="16"/>
      <c r="BFX73" s="16"/>
      <c r="BFY73" s="16"/>
      <c r="BFZ73" s="16"/>
      <c r="BGA73" s="16"/>
      <c r="BGB73" s="16"/>
      <c r="BGC73" s="16"/>
      <c r="BGD73" s="16"/>
      <c r="BGE73" s="16"/>
      <c r="BGF73" s="16"/>
      <c r="BGG73" s="16"/>
      <c r="BGH73" s="16"/>
      <c r="BGI73" s="16"/>
      <c r="BGJ73" s="16"/>
      <c r="BGK73" s="16"/>
      <c r="BGL73" s="16"/>
      <c r="BGM73" s="16"/>
      <c r="BGN73" s="16"/>
      <c r="BGO73" s="16"/>
      <c r="BGP73" s="16"/>
      <c r="BGQ73" s="16"/>
      <c r="BGR73" s="16"/>
      <c r="BGS73" s="16"/>
      <c r="BGT73" s="16"/>
      <c r="BGU73" s="16"/>
      <c r="BGV73" s="16"/>
      <c r="BGW73" s="16"/>
      <c r="BGX73" s="16"/>
      <c r="BGY73" s="16"/>
      <c r="BGZ73" s="16"/>
      <c r="BHA73" s="16"/>
      <c r="BHB73" s="16"/>
      <c r="BHC73" s="16"/>
      <c r="BHD73" s="16"/>
      <c r="BHE73" s="16"/>
      <c r="BHF73" s="16"/>
      <c r="BHG73" s="16"/>
      <c r="BHH73" s="16"/>
      <c r="BHI73" s="16"/>
      <c r="BHJ73" s="16"/>
      <c r="BHK73" s="16"/>
      <c r="BHL73" s="16"/>
      <c r="BHM73" s="16"/>
      <c r="BHN73" s="16"/>
      <c r="BHO73" s="16"/>
      <c r="BHP73" s="16"/>
      <c r="BHQ73" s="16"/>
      <c r="BHR73" s="16"/>
      <c r="BHS73" s="16"/>
      <c r="BHT73" s="16"/>
      <c r="BHU73" s="16"/>
      <c r="BHV73" s="16"/>
      <c r="BHW73" s="16"/>
      <c r="BHX73" s="16"/>
      <c r="BHY73" s="16"/>
      <c r="BHZ73" s="16"/>
      <c r="BIA73" s="16"/>
      <c r="BIB73" s="16"/>
      <c r="BIC73" s="16"/>
      <c r="BID73" s="16"/>
      <c r="BIE73" s="16"/>
      <c r="BIF73" s="16"/>
      <c r="BIG73" s="16"/>
      <c r="BIH73" s="16"/>
      <c r="BII73" s="16"/>
      <c r="BIJ73" s="16"/>
      <c r="BIK73" s="16"/>
      <c r="BIL73" s="16"/>
      <c r="BIM73" s="16"/>
      <c r="BIN73" s="16"/>
      <c r="BIO73" s="16"/>
      <c r="BIP73" s="16"/>
      <c r="BIQ73" s="16"/>
      <c r="BIR73" s="16"/>
      <c r="BIS73" s="16"/>
      <c r="BIT73" s="16"/>
      <c r="BIU73" s="16"/>
      <c r="BIV73" s="16"/>
      <c r="BIW73" s="16"/>
      <c r="BIX73" s="16"/>
      <c r="BIY73" s="16"/>
      <c r="BIZ73" s="16"/>
      <c r="BJA73" s="16"/>
      <c r="BJB73" s="16"/>
      <c r="BJC73" s="16"/>
      <c r="BJD73" s="16"/>
      <c r="BJE73" s="16"/>
      <c r="BJF73" s="16"/>
      <c r="BJG73" s="16"/>
      <c r="BJH73" s="16"/>
      <c r="BJI73" s="16"/>
      <c r="BJJ73" s="16"/>
      <c r="BJK73" s="16"/>
      <c r="BJL73" s="16"/>
      <c r="BJM73" s="16"/>
      <c r="BJN73" s="16"/>
      <c r="BJO73" s="16"/>
      <c r="BJP73" s="16"/>
      <c r="BJQ73" s="16"/>
      <c r="BJR73" s="16"/>
      <c r="BJS73" s="16"/>
      <c r="BJT73" s="16"/>
      <c r="BJU73" s="16"/>
      <c r="BJV73" s="16"/>
      <c r="BJW73" s="16"/>
      <c r="BJX73" s="16"/>
      <c r="BJY73" s="16"/>
      <c r="BJZ73" s="16"/>
      <c r="BKA73" s="16"/>
      <c r="BKB73" s="16"/>
      <c r="BKC73" s="16"/>
      <c r="BKD73" s="16"/>
      <c r="BKE73" s="16"/>
      <c r="BKF73" s="16"/>
      <c r="BKG73" s="16"/>
      <c r="BKH73" s="16"/>
      <c r="BKI73" s="16"/>
      <c r="BKJ73" s="16"/>
      <c r="BKK73" s="16"/>
      <c r="BKL73" s="16"/>
      <c r="BKM73" s="16"/>
      <c r="BKN73" s="16"/>
      <c r="BKO73" s="16"/>
      <c r="BKP73" s="16"/>
      <c r="BKQ73" s="16"/>
      <c r="BKR73" s="16"/>
      <c r="BKS73" s="16"/>
      <c r="BKT73" s="16"/>
      <c r="BKU73" s="16"/>
      <c r="BKV73" s="16"/>
      <c r="BKW73" s="16"/>
      <c r="BKX73" s="16"/>
      <c r="BKY73" s="16"/>
      <c r="BKZ73" s="16"/>
      <c r="BLA73" s="16"/>
      <c r="BLB73" s="16"/>
      <c r="BLC73" s="16"/>
      <c r="BLD73" s="16"/>
      <c r="BLE73" s="16"/>
      <c r="BLF73" s="16"/>
      <c r="BLG73" s="16"/>
      <c r="BLH73" s="16"/>
      <c r="BLI73" s="16"/>
      <c r="BLJ73" s="16"/>
      <c r="BLK73" s="16"/>
      <c r="BLL73" s="16"/>
      <c r="BLM73" s="16"/>
      <c r="BLN73" s="16"/>
      <c r="BLO73" s="16"/>
      <c r="BLP73" s="16"/>
      <c r="BLQ73" s="16"/>
      <c r="BLR73" s="16"/>
      <c r="BLS73" s="16"/>
      <c r="BLT73" s="16"/>
      <c r="BLU73" s="16"/>
      <c r="BLV73" s="16"/>
      <c r="BLW73" s="16"/>
      <c r="BLX73" s="16"/>
      <c r="BLY73" s="16"/>
      <c r="BLZ73" s="16"/>
      <c r="BMA73" s="16"/>
      <c r="BMB73" s="16"/>
      <c r="BMC73" s="16"/>
      <c r="BMD73" s="16"/>
      <c r="BME73" s="16"/>
      <c r="BMF73" s="16"/>
      <c r="BMG73" s="16"/>
      <c r="BMH73" s="16"/>
      <c r="BMI73" s="16"/>
      <c r="BMJ73" s="16"/>
      <c r="BMK73" s="16"/>
      <c r="BML73" s="16"/>
      <c r="BMM73" s="16"/>
      <c r="BMN73" s="16"/>
      <c r="BMO73" s="16"/>
      <c r="BMP73" s="16"/>
      <c r="BMQ73" s="16"/>
      <c r="BMR73" s="16"/>
      <c r="BMS73" s="16"/>
      <c r="BMT73" s="16"/>
      <c r="BMU73" s="16"/>
      <c r="BMV73" s="16"/>
      <c r="BMW73" s="16"/>
      <c r="BMX73" s="16"/>
      <c r="BMY73" s="16"/>
      <c r="BMZ73" s="16"/>
      <c r="BNA73" s="16"/>
      <c r="BNB73" s="16"/>
      <c r="BNC73" s="16"/>
      <c r="BND73" s="16"/>
      <c r="BNE73" s="16"/>
      <c r="BNF73" s="16"/>
      <c r="BNG73" s="16"/>
      <c r="BNH73" s="16"/>
      <c r="BNI73" s="16"/>
      <c r="BNJ73" s="16"/>
      <c r="BNK73" s="16"/>
      <c r="BNL73" s="16"/>
      <c r="BNM73" s="16"/>
      <c r="BNN73" s="16"/>
      <c r="BNO73" s="16"/>
      <c r="BNP73" s="16"/>
      <c r="BNQ73" s="16"/>
      <c r="BNR73" s="16"/>
      <c r="BNS73" s="16"/>
      <c r="BNT73" s="16"/>
      <c r="BNU73" s="16"/>
      <c r="BNV73" s="16"/>
      <c r="BNW73" s="16"/>
      <c r="BNX73" s="16"/>
      <c r="BNY73" s="16"/>
      <c r="BNZ73" s="16"/>
      <c r="BOA73" s="16"/>
      <c r="BOB73" s="16"/>
      <c r="BOC73" s="16"/>
      <c r="BOD73" s="16"/>
      <c r="BOE73" s="16"/>
      <c r="BOF73" s="16"/>
      <c r="BOG73" s="16"/>
      <c r="BOH73" s="16"/>
      <c r="BOI73" s="16"/>
      <c r="BOJ73" s="16"/>
      <c r="BOK73" s="16"/>
      <c r="BOL73" s="16"/>
      <c r="BOM73" s="16"/>
      <c r="BON73" s="16"/>
      <c r="BOO73" s="16"/>
      <c r="BOP73" s="16"/>
      <c r="BOQ73" s="16"/>
      <c r="BOR73" s="16"/>
      <c r="BOS73" s="16"/>
      <c r="BOT73" s="16"/>
      <c r="BOU73" s="16"/>
      <c r="BOV73" s="16"/>
      <c r="BOW73" s="16"/>
      <c r="BOX73" s="16"/>
      <c r="BOY73" s="16"/>
      <c r="BOZ73" s="16"/>
      <c r="BPA73" s="16"/>
      <c r="BPB73" s="16"/>
      <c r="BPC73" s="16"/>
      <c r="BPD73" s="16"/>
      <c r="BPE73" s="16"/>
      <c r="BPF73" s="16"/>
      <c r="BPG73" s="16"/>
      <c r="BPH73" s="16"/>
      <c r="BPI73" s="16"/>
      <c r="BPJ73" s="16"/>
      <c r="BPK73" s="16"/>
      <c r="BPL73" s="16"/>
      <c r="BPM73" s="16"/>
      <c r="BPN73" s="16"/>
      <c r="BPO73" s="16"/>
      <c r="BPP73" s="16"/>
      <c r="BPQ73" s="16"/>
      <c r="BPR73" s="16"/>
      <c r="BPS73" s="16"/>
      <c r="BPT73" s="16"/>
      <c r="BPU73" s="16"/>
      <c r="BPV73" s="16"/>
      <c r="BPW73" s="16"/>
      <c r="BPX73" s="16"/>
      <c r="BPY73" s="16"/>
      <c r="BPZ73" s="16"/>
      <c r="BQA73" s="16"/>
      <c r="BQB73" s="16"/>
      <c r="BQC73" s="16"/>
      <c r="BQD73" s="16"/>
      <c r="BQE73" s="16"/>
      <c r="BQF73" s="16"/>
      <c r="BQG73" s="16"/>
      <c r="BQH73" s="16"/>
      <c r="BQI73" s="16"/>
      <c r="BQJ73" s="16"/>
      <c r="BQK73" s="16"/>
      <c r="BQL73" s="16"/>
      <c r="BQM73" s="16"/>
      <c r="BQN73" s="16"/>
      <c r="BQO73" s="16"/>
      <c r="BQP73" s="16"/>
      <c r="BQQ73" s="16"/>
      <c r="BQR73" s="16"/>
      <c r="BQS73" s="16"/>
      <c r="BQT73" s="16"/>
      <c r="BQU73" s="16"/>
      <c r="BQV73" s="16"/>
      <c r="BQW73" s="16"/>
      <c r="BQX73" s="16"/>
      <c r="BQY73" s="16"/>
      <c r="BQZ73" s="16"/>
      <c r="BRA73" s="16"/>
      <c r="BRB73" s="16"/>
      <c r="BRC73" s="16"/>
      <c r="BRD73" s="16"/>
      <c r="BRE73" s="16"/>
      <c r="BRF73" s="16"/>
      <c r="BRG73" s="16"/>
      <c r="BRH73" s="16"/>
      <c r="BRI73" s="16"/>
      <c r="BRJ73" s="16"/>
      <c r="BRK73" s="16"/>
      <c r="BRL73" s="16"/>
      <c r="BRM73" s="16"/>
      <c r="BRN73" s="16"/>
      <c r="BRO73" s="16"/>
      <c r="BRP73" s="16"/>
      <c r="BRQ73" s="16"/>
      <c r="BRR73" s="16"/>
      <c r="BRS73" s="16"/>
      <c r="BRT73" s="16"/>
      <c r="BRU73" s="16"/>
      <c r="BRV73" s="16"/>
      <c r="BRW73" s="16"/>
      <c r="BRX73" s="16"/>
      <c r="BRY73" s="16"/>
      <c r="BRZ73" s="16"/>
      <c r="BSA73" s="16"/>
      <c r="BSB73" s="16"/>
      <c r="BSC73" s="16"/>
      <c r="BSD73" s="16"/>
      <c r="BSE73" s="16"/>
      <c r="BSF73" s="16"/>
      <c r="BSG73" s="16"/>
      <c r="BSH73" s="16"/>
      <c r="BSI73" s="16"/>
      <c r="BSJ73" s="16"/>
      <c r="BSK73" s="16"/>
      <c r="BSL73" s="16"/>
      <c r="BSM73" s="16"/>
      <c r="BSN73" s="16"/>
      <c r="BSO73" s="16"/>
      <c r="BSP73" s="16"/>
      <c r="BSQ73" s="16"/>
      <c r="BSR73" s="16"/>
      <c r="BSS73" s="16"/>
      <c r="BST73" s="16"/>
      <c r="BSU73" s="16"/>
      <c r="BSV73" s="16"/>
      <c r="BSW73" s="16"/>
      <c r="BSX73" s="16"/>
      <c r="BSY73" s="16"/>
      <c r="BSZ73" s="16"/>
      <c r="BTA73" s="16"/>
      <c r="BTB73" s="16"/>
      <c r="BTC73" s="16"/>
      <c r="BTD73" s="16"/>
      <c r="BTE73" s="16"/>
      <c r="BTF73" s="16"/>
      <c r="BTG73" s="16"/>
      <c r="BTH73" s="16"/>
    </row>
    <row r="74" spans="1:1880" s="278" customFormat="1" ht="127.2" customHeight="1" x14ac:dyDescent="0.3">
      <c r="A74" s="399">
        <v>621</v>
      </c>
      <c r="B74" s="244" t="s">
        <v>118</v>
      </c>
      <c r="C74" s="244" t="s">
        <v>393</v>
      </c>
      <c r="D74" s="400" t="s">
        <v>394</v>
      </c>
      <c r="E74" s="243" t="e">
        <f>INDEX('PY1 Data(H)'!$A$1:$CX$258,MATCH('Unit Data from Audit Worksheet'!$A74,'PY1 Data(H)'!$A$1:$A$258,0),MATCH('Unit Data from Audit Worksheet'!$D$2,'PY1 Data(H)'!$A$1:$CX$1,0))</f>
        <v>#N/A</v>
      </c>
      <c r="F74" s="120">
        <v>0</v>
      </c>
      <c r="G74" s="280" t="s">
        <v>395</v>
      </c>
      <c r="H74"/>
      <c r="I74" s="503"/>
      <c r="J74" s="479"/>
      <c r="K74" s="365"/>
      <c r="L74"/>
      <c r="M74" s="16"/>
      <c r="N74" s="121"/>
      <c r="O74" s="16"/>
      <c r="P74" s="16"/>
      <c r="Q74" s="16"/>
      <c r="R74" s="16"/>
      <c r="S74" s="16"/>
      <c r="T74" s="16"/>
      <c r="U74" s="16"/>
      <c r="V74" s="16"/>
      <c r="W74" s="16"/>
      <c r="X74" s="16"/>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16"/>
      <c r="BPK74" s="16"/>
      <c r="BPL74" s="16"/>
      <c r="BPM74" s="16"/>
      <c r="BPN74" s="16"/>
      <c r="BPO74" s="16"/>
      <c r="BPP74" s="16"/>
      <c r="BPQ74" s="16"/>
      <c r="BPR74" s="16"/>
      <c r="BPS74" s="16"/>
      <c r="BPT74" s="16"/>
      <c r="BPU74" s="16"/>
      <c r="BPV74" s="16"/>
      <c r="BPW74" s="16"/>
      <c r="BPX74" s="16"/>
      <c r="BPY74" s="16"/>
      <c r="BPZ74" s="16"/>
      <c r="BQA74" s="16"/>
      <c r="BQB74" s="16"/>
      <c r="BQC74" s="16"/>
      <c r="BQD74" s="16"/>
      <c r="BQE74" s="16"/>
      <c r="BQF74" s="16"/>
      <c r="BQG74" s="16"/>
      <c r="BQH74" s="16"/>
      <c r="BQI74" s="16"/>
      <c r="BQJ74" s="16"/>
      <c r="BQK74" s="16"/>
      <c r="BQL74" s="16"/>
      <c r="BQM74" s="16"/>
      <c r="BQN74" s="16"/>
      <c r="BQO74" s="16"/>
      <c r="BQP74" s="16"/>
      <c r="BQQ74" s="16"/>
      <c r="BQR74" s="16"/>
      <c r="BQS74" s="16"/>
      <c r="BQT74" s="16"/>
      <c r="BQU74" s="16"/>
      <c r="BQV74" s="16"/>
      <c r="BQW74" s="16"/>
      <c r="BQX74" s="16"/>
      <c r="BQY74" s="16"/>
      <c r="BQZ74" s="16"/>
      <c r="BRA74" s="16"/>
      <c r="BRB74" s="16"/>
      <c r="BRC74" s="16"/>
      <c r="BRD74" s="16"/>
      <c r="BRE74" s="16"/>
      <c r="BRF74" s="16"/>
      <c r="BRG74" s="16"/>
      <c r="BRH74" s="16"/>
      <c r="BRI74" s="16"/>
      <c r="BRJ74" s="16"/>
      <c r="BRK74" s="16"/>
      <c r="BRL74" s="16"/>
      <c r="BRM74" s="16"/>
      <c r="BRN74" s="16"/>
      <c r="BRO74" s="16"/>
      <c r="BRP74" s="16"/>
      <c r="BRQ74" s="16"/>
      <c r="BRR74" s="16"/>
      <c r="BRS74" s="16"/>
      <c r="BRT74" s="16"/>
      <c r="BRU74" s="16"/>
      <c r="BRV74" s="16"/>
      <c r="BRW74" s="16"/>
      <c r="BRX74" s="16"/>
      <c r="BRY74" s="16"/>
      <c r="BRZ74" s="16"/>
      <c r="BSA74" s="16"/>
      <c r="BSB74" s="16"/>
      <c r="BSC74" s="16"/>
      <c r="BSD74" s="16"/>
      <c r="BSE74" s="16"/>
      <c r="BSF74" s="16"/>
      <c r="BSG74" s="16"/>
      <c r="BSH74" s="16"/>
      <c r="BSI74" s="16"/>
      <c r="BSJ74" s="16"/>
      <c r="BSK74" s="16"/>
      <c r="BSL74" s="16"/>
      <c r="BSM74" s="16"/>
      <c r="BSN74" s="16"/>
      <c r="BSO74" s="16"/>
      <c r="BSP74" s="16"/>
      <c r="BSQ74" s="16"/>
      <c r="BSR74" s="16"/>
      <c r="BSS74" s="16"/>
      <c r="BST74" s="16"/>
      <c r="BSU74" s="16"/>
      <c r="BSV74" s="16"/>
      <c r="BSW74" s="16"/>
      <c r="BSX74" s="16"/>
      <c r="BSY74" s="16"/>
      <c r="BSZ74" s="16"/>
      <c r="BTA74" s="16"/>
      <c r="BTB74" s="16"/>
      <c r="BTC74" s="16"/>
      <c r="BTD74" s="16"/>
      <c r="BTE74" s="16"/>
      <c r="BTF74" s="16"/>
      <c r="BTG74" s="16"/>
      <c r="BTH74" s="16"/>
    </row>
    <row r="75" spans="1:1880" s="278" customFormat="1" ht="188.4" customHeight="1" x14ac:dyDescent="0.3">
      <c r="A75" s="57">
        <v>547</v>
      </c>
      <c r="B75" s="244"/>
      <c r="C75" s="244" t="s">
        <v>66</v>
      </c>
      <c r="D75" s="449" t="s">
        <v>663</v>
      </c>
      <c r="E75" s="243" t="e">
        <f>INDEX('PY1 Data(H)'!$A$1:$CX$258,MATCH('Unit Data from Audit Worksheet'!$A75,'PY1 Data(H)'!$A$1:$A$258,0),MATCH('Unit Data from Audit Worksheet'!$D$2,'PY1 Data(H)'!$A$1:$CX$1,0))</f>
        <v>#N/A</v>
      </c>
      <c r="F75" s="120"/>
      <c r="G75" s="279" t="str">
        <f>IF(F75&lt;1,"Please answer this question","")</f>
        <v>Please answer this question</v>
      </c>
      <c r="H75" s="273"/>
      <c r="I75" s="503"/>
      <c r="J75" s="116"/>
      <c r="K75" s="365"/>
      <c r="L75"/>
      <c r="M75" s="16"/>
      <c r="N75" s="121"/>
      <c r="O75" s="16"/>
      <c r="P75" s="16"/>
      <c r="Q75" s="16"/>
      <c r="R75" s="16"/>
      <c r="S75" s="16"/>
      <c r="T75" s="16"/>
      <c r="U75" s="16"/>
      <c r="V75" s="16"/>
      <c r="W75" s="16"/>
      <c r="X75" s="16"/>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16"/>
      <c r="BPK75" s="16"/>
      <c r="BPL75" s="16"/>
      <c r="BPM75" s="16"/>
      <c r="BPN75" s="16"/>
      <c r="BPO75" s="16"/>
      <c r="BPP75" s="16"/>
      <c r="BPQ75" s="16"/>
      <c r="BPR75" s="16"/>
      <c r="BPS75" s="16"/>
      <c r="BPT75" s="16"/>
      <c r="BPU75" s="16"/>
      <c r="BPV75" s="16"/>
      <c r="BPW75" s="16"/>
      <c r="BPX75" s="16"/>
      <c r="BPY75" s="16"/>
      <c r="BPZ75" s="16"/>
      <c r="BQA75" s="16"/>
      <c r="BQB75" s="16"/>
      <c r="BQC75" s="16"/>
      <c r="BQD75" s="16"/>
      <c r="BQE75" s="16"/>
      <c r="BQF75" s="16"/>
      <c r="BQG75" s="16"/>
      <c r="BQH75" s="16"/>
      <c r="BQI75" s="16"/>
      <c r="BQJ75" s="16"/>
      <c r="BQK75" s="16"/>
      <c r="BQL75" s="16"/>
      <c r="BQM75" s="16"/>
      <c r="BQN75" s="16"/>
      <c r="BQO75" s="16"/>
      <c r="BQP75" s="16"/>
      <c r="BQQ75" s="16"/>
      <c r="BQR75" s="16"/>
      <c r="BQS75" s="16"/>
      <c r="BQT75" s="16"/>
      <c r="BQU75" s="16"/>
      <c r="BQV75" s="16"/>
      <c r="BQW75" s="16"/>
      <c r="BQX75" s="16"/>
      <c r="BQY75" s="16"/>
      <c r="BQZ75" s="16"/>
      <c r="BRA75" s="16"/>
      <c r="BRB75" s="16"/>
      <c r="BRC75" s="16"/>
      <c r="BRD75" s="16"/>
      <c r="BRE75" s="16"/>
      <c r="BRF75" s="16"/>
      <c r="BRG75" s="16"/>
      <c r="BRH75" s="16"/>
      <c r="BRI75" s="16"/>
      <c r="BRJ75" s="16"/>
      <c r="BRK75" s="16"/>
      <c r="BRL75" s="16"/>
      <c r="BRM75" s="16"/>
      <c r="BRN75" s="16"/>
      <c r="BRO75" s="16"/>
      <c r="BRP75" s="16"/>
      <c r="BRQ75" s="16"/>
      <c r="BRR75" s="16"/>
      <c r="BRS75" s="16"/>
      <c r="BRT75" s="16"/>
      <c r="BRU75" s="16"/>
      <c r="BRV75" s="16"/>
      <c r="BRW75" s="16"/>
      <c r="BRX75" s="16"/>
      <c r="BRY75" s="16"/>
      <c r="BRZ75" s="16"/>
      <c r="BSA75" s="16"/>
      <c r="BSB75" s="16"/>
      <c r="BSC75" s="16"/>
      <c r="BSD75" s="16"/>
      <c r="BSE75" s="16"/>
      <c r="BSF75" s="16"/>
      <c r="BSG75" s="16"/>
      <c r="BSH75" s="16"/>
      <c r="BSI75" s="16"/>
      <c r="BSJ75" s="16"/>
      <c r="BSK75" s="16"/>
      <c r="BSL75" s="16"/>
      <c r="BSM75" s="16"/>
      <c r="BSN75" s="16"/>
      <c r="BSO75" s="16"/>
      <c r="BSP75" s="16"/>
      <c r="BSQ75" s="16"/>
      <c r="BSR75" s="16"/>
      <c r="BSS75" s="16"/>
      <c r="BST75" s="16"/>
      <c r="BSU75" s="16"/>
      <c r="BSV75" s="16"/>
      <c r="BSW75" s="16"/>
      <c r="BSX75" s="16"/>
      <c r="BSY75" s="16"/>
      <c r="BSZ75" s="16"/>
      <c r="BTA75" s="16"/>
      <c r="BTB75" s="16"/>
      <c r="BTC75" s="16"/>
      <c r="BTD75" s="16"/>
      <c r="BTE75" s="16"/>
      <c r="BTF75" s="16"/>
      <c r="BTG75" s="16"/>
      <c r="BTH75" s="16"/>
    </row>
    <row r="76" spans="1:1880" s="278" customFormat="1" ht="115.2" customHeight="1" x14ac:dyDescent="0.3">
      <c r="A76" s="124">
        <v>659</v>
      </c>
      <c r="B76" s="244" t="s">
        <v>21</v>
      </c>
      <c r="C76" s="244" t="s">
        <v>125</v>
      </c>
      <c r="D76" s="125" t="s">
        <v>216</v>
      </c>
      <c r="E76" s="243" t="e">
        <f>INDEX('PY1 Data(H)'!$A$1:$CX$258,MATCH('Unit Data from Audit Worksheet'!$A76,'PY1 Data(H)'!$A$1:$A$258,0),MATCH('Unit Data from Audit Worksheet'!$D$2,'PY1 Data(H)'!$A$1:$CX$1,0))</f>
        <v>#N/A</v>
      </c>
      <c r="F76" s="120">
        <v>0</v>
      </c>
      <c r="G76" s="280" t="s">
        <v>217</v>
      </c>
      <c r="H76" s="272">
        <f>IF(F73&lt;0,"Error: Enter as positive.",)</f>
        <v>0</v>
      </c>
      <c r="I76" s="503"/>
      <c r="J76" s="116"/>
      <c r="K76" s="365"/>
      <c r="L76"/>
      <c r="M76" s="16"/>
      <c r="N76" s="121"/>
      <c r="O76" s="16"/>
      <c r="P76" s="16"/>
      <c r="Q76" s="16"/>
      <c r="R76" s="16"/>
      <c r="S76" s="16"/>
      <c r="T76" s="16"/>
      <c r="U76" s="16"/>
      <c r="V76" s="16"/>
      <c r="W76" s="16"/>
      <c r="X76" s="1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16"/>
      <c r="BPK76" s="16"/>
      <c r="BPL76" s="16"/>
      <c r="BPM76" s="16"/>
      <c r="BPN76" s="16"/>
      <c r="BPO76" s="16"/>
      <c r="BPP76" s="16"/>
      <c r="BPQ76" s="16"/>
      <c r="BPR76" s="16"/>
      <c r="BPS76" s="16"/>
      <c r="BPT76" s="16"/>
      <c r="BPU76" s="16"/>
      <c r="BPV76" s="16"/>
      <c r="BPW76" s="16"/>
      <c r="BPX76" s="16"/>
      <c r="BPY76" s="16"/>
      <c r="BPZ76" s="16"/>
      <c r="BQA76" s="16"/>
      <c r="BQB76" s="16"/>
      <c r="BQC76" s="16"/>
      <c r="BQD76" s="16"/>
      <c r="BQE76" s="16"/>
      <c r="BQF76" s="16"/>
      <c r="BQG76" s="16"/>
      <c r="BQH76" s="16"/>
      <c r="BQI76" s="16"/>
      <c r="BQJ76" s="16"/>
      <c r="BQK76" s="16"/>
      <c r="BQL76" s="16"/>
      <c r="BQM76" s="16"/>
      <c r="BQN76" s="16"/>
      <c r="BQO76" s="16"/>
      <c r="BQP76" s="16"/>
      <c r="BQQ76" s="16"/>
      <c r="BQR76" s="16"/>
      <c r="BQS76" s="16"/>
      <c r="BQT76" s="16"/>
      <c r="BQU76" s="16"/>
      <c r="BQV76" s="16"/>
      <c r="BQW76" s="16"/>
      <c r="BQX76" s="16"/>
      <c r="BQY76" s="16"/>
      <c r="BQZ76" s="16"/>
      <c r="BRA76" s="16"/>
      <c r="BRB76" s="16"/>
      <c r="BRC76" s="16"/>
      <c r="BRD76" s="16"/>
      <c r="BRE76" s="16"/>
      <c r="BRF76" s="16"/>
      <c r="BRG76" s="16"/>
      <c r="BRH76" s="16"/>
      <c r="BRI76" s="16"/>
      <c r="BRJ76" s="16"/>
      <c r="BRK76" s="16"/>
      <c r="BRL76" s="16"/>
      <c r="BRM76" s="16"/>
      <c r="BRN76" s="16"/>
      <c r="BRO76" s="16"/>
      <c r="BRP76" s="16"/>
      <c r="BRQ76" s="16"/>
      <c r="BRR76" s="16"/>
      <c r="BRS76" s="16"/>
      <c r="BRT76" s="16"/>
      <c r="BRU76" s="16"/>
      <c r="BRV76" s="16"/>
      <c r="BRW76" s="16"/>
      <c r="BRX76" s="16"/>
      <c r="BRY76" s="16"/>
      <c r="BRZ76" s="16"/>
      <c r="BSA76" s="16"/>
      <c r="BSB76" s="16"/>
      <c r="BSC76" s="16"/>
      <c r="BSD76" s="16"/>
      <c r="BSE76" s="16"/>
      <c r="BSF76" s="16"/>
      <c r="BSG76" s="16"/>
      <c r="BSH76" s="16"/>
      <c r="BSI76" s="16"/>
      <c r="BSJ76" s="16"/>
      <c r="BSK76" s="16"/>
      <c r="BSL76" s="16"/>
      <c r="BSM76" s="16"/>
      <c r="BSN76" s="16"/>
      <c r="BSO76" s="16"/>
      <c r="BSP76" s="16"/>
      <c r="BSQ76" s="16"/>
      <c r="BSR76" s="16"/>
      <c r="BSS76" s="16"/>
      <c r="BST76" s="16"/>
      <c r="BSU76" s="16"/>
      <c r="BSV76" s="16"/>
      <c r="BSW76" s="16"/>
      <c r="BSX76" s="16"/>
      <c r="BSY76" s="16"/>
      <c r="BSZ76" s="16"/>
      <c r="BTA76" s="16"/>
      <c r="BTB76" s="16"/>
      <c r="BTC76" s="16"/>
      <c r="BTD76" s="16"/>
      <c r="BTE76" s="16"/>
      <c r="BTF76" s="16"/>
      <c r="BTG76" s="16"/>
      <c r="BTH76" s="16"/>
    </row>
    <row r="77" spans="1:1880" s="278" customFormat="1" ht="90" customHeight="1" x14ac:dyDescent="0.3">
      <c r="A77" s="124">
        <v>660</v>
      </c>
      <c r="B77" s="244" t="s">
        <v>21</v>
      </c>
      <c r="C77" s="244" t="s">
        <v>125</v>
      </c>
      <c r="D77" s="125" t="s">
        <v>218</v>
      </c>
      <c r="E77" s="243" t="e">
        <f>INDEX('PY1 Data(H)'!$A$1:$CX$258,MATCH('Unit Data from Audit Worksheet'!$A77,'PY1 Data(H)'!$A$1:$A$258,0),MATCH('Unit Data from Audit Worksheet'!$D$2,'PY1 Data(H)'!$A$1:$CX$1,0))</f>
        <v>#N/A</v>
      </c>
      <c r="F77" s="120">
        <v>0</v>
      </c>
      <c r="G77" s="280" t="str">
        <f>IF(ISBLANK(F77),"Please do not leave blank","")</f>
        <v/>
      </c>
      <c r="H77" s="428"/>
      <c r="I77" s="503"/>
      <c r="J77" s="370"/>
      <c r="K77" s="365"/>
      <c r="L77"/>
      <c r="M77" s="16"/>
      <c r="N77" s="121"/>
      <c r="O77" s="16"/>
      <c r="P77" s="16"/>
      <c r="Q77" s="16"/>
      <c r="R77" s="16"/>
      <c r="S77" s="16"/>
      <c r="T77" s="16"/>
      <c r="U77" s="16"/>
      <c r="V77" s="16"/>
      <c r="W77" s="16"/>
      <c r="X77" s="16"/>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c r="PB77" s="16"/>
      <c r="PC77" s="16"/>
      <c r="PD77" s="16"/>
      <c r="PE77" s="16"/>
      <c r="PF77" s="16"/>
      <c r="PG77" s="16"/>
      <c r="PH77" s="16"/>
      <c r="PI77" s="16"/>
      <c r="PJ77" s="16"/>
      <c r="PK77" s="16"/>
      <c r="PL77" s="16"/>
      <c r="PM77" s="16"/>
      <c r="PN77" s="16"/>
      <c r="PO77" s="16"/>
      <c r="PP77" s="16"/>
      <c r="PQ77" s="16"/>
      <c r="PR77" s="16"/>
      <c r="PS77" s="16"/>
      <c r="PT77" s="16"/>
      <c r="PU77" s="16"/>
      <c r="PV77" s="16"/>
      <c r="PW77" s="16"/>
      <c r="PX77" s="16"/>
      <c r="PY77" s="16"/>
      <c r="PZ77" s="16"/>
      <c r="QA77" s="16"/>
      <c r="QB77" s="16"/>
      <c r="QC77" s="16"/>
      <c r="QD77" s="16"/>
      <c r="QE77" s="16"/>
      <c r="QF77" s="16"/>
      <c r="QG77" s="16"/>
      <c r="QH77" s="16"/>
      <c r="QI77" s="16"/>
      <c r="QJ77" s="16"/>
      <c r="QK77" s="16"/>
      <c r="QL77" s="16"/>
      <c r="QM77" s="16"/>
      <c r="QN77" s="16"/>
      <c r="QO77" s="16"/>
      <c r="QP77" s="16"/>
      <c r="QQ77" s="16"/>
      <c r="QR77" s="16"/>
      <c r="QS77" s="16"/>
      <c r="QT77" s="16"/>
      <c r="QU77" s="16"/>
      <c r="QV77" s="16"/>
      <c r="QW77" s="16"/>
      <c r="QX77" s="16"/>
      <c r="QY77" s="16"/>
      <c r="QZ77" s="16"/>
      <c r="RA77" s="16"/>
      <c r="RB77" s="16"/>
      <c r="RC77" s="16"/>
      <c r="RD77" s="16"/>
      <c r="RE77" s="16"/>
      <c r="RF77" s="16"/>
      <c r="RG77" s="16"/>
      <c r="RH77" s="16"/>
      <c r="RI77" s="16"/>
      <c r="RJ77" s="16"/>
      <c r="RK77" s="16"/>
      <c r="RL77" s="16"/>
      <c r="RM77" s="16"/>
      <c r="RN77" s="16"/>
      <c r="RO77" s="16"/>
      <c r="RP77" s="16"/>
      <c r="RQ77" s="16"/>
      <c r="RR77" s="16"/>
      <c r="RS77" s="16"/>
      <c r="RT77" s="16"/>
      <c r="RU77" s="16"/>
      <c r="RV77" s="16"/>
      <c r="RW77" s="16"/>
      <c r="RX77" s="16"/>
      <c r="RY77" s="16"/>
      <c r="RZ77" s="16"/>
      <c r="SA77" s="16"/>
      <c r="SB77" s="16"/>
      <c r="SC77" s="16"/>
      <c r="SD77" s="16"/>
      <c r="SE77" s="16"/>
      <c r="SF77" s="16"/>
      <c r="SG77" s="16"/>
      <c r="SH77" s="16"/>
      <c r="SI77" s="16"/>
      <c r="SJ77" s="16"/>
      <c r="SK77" s="16"/>
      <c r="SL77" s="16"/>
      <c r="SM77" s="16"/>
      <c r="SN77" s="16"/>
      <c r="SO77" s="16"/>
      <c r="SP77" s="16"/>
      <c r="SQ77" s="16"/>
      <c r="SR77" s="16"/>
      <c r="SS77" s="16"/>
      <c r="ST77" s="16"/>
      <c r="SU77" s="16"/>
      <c r="SV77" s="16"/>
      <c r="SW77" s="16"/>
      <c r="SX77" s="16"/>
      <c r="SY77" s="16"/>
      <c r="SZ77" s="16"/>
      <c r="TA77" s="16"/>
      <c r="TB77" s="16"/>
      <c r="TC77" s="16"/>
      <c r="TD77" s="16"/>
      <c r="TE77" s="16"/>
      <c r="TF77" s="16"/>
      <c r="TG77" s="16"/>
      <c r="TH77" s="16"/>
      <c r="TI77" s="16"/>
      <c r="TJ77" s="16"/>
      <c r="TK77" s="16"/>
      <c r="TL77" s="16"/>
      <c r="TM77" s="16"/>
      <c r="TN77" s="16"/>
      <c r="TO77" s="16"/>
      <c r="TP77" s="16"/>
      <c r="TQ77" s="16"/>
      <c r="TR77" s="16"/>
      <c r="TS77" s="16"/>
      <c r="TT77" s="16"/>
      <c r="TU77" s="16"/>
      <c r="TV77" s="16"/>
      <c r="TW77" s="16"/>
      <c r="TX77" s="16"/>
      <c r="TY77" s="16"/>
      <c r="TZ77" s="16"/>
      <c r="UA77" s="16"/>
      <c r="UB77" s="16"/>
      <c r="UC77" s="16"/>
      <c r="UD77" s="16"/>
      <c r="UE77" s="16"/>
      <c r="UF77" s="16"/>
      <c r="UG77" s="16"/>
      <c r="UH77" s="16"/>
      <c r="UI77" s="16"/>
      <c r="UJ77" s="16"/>
      <c r="UK77" s="16"/>
      <c r="UL77" s="16"/>
      <c r="UM77" s="16"/>
      <c r="UN77" s="16"/>
      <c r="UO77" s="16"/>
      <c r="UP77" s="16"/>
      <c r="UQ77" s="16"/>
      <c r="UR77" s="16"/>
      <c r="US77" s="16"/>
      <c r="UT77" s="16"/>
      <c r="UU77" s="16"/>
      <c r="UV77" s="16"/>
      <c r="UW77" s="16"/>
      <c r="UX77" s="16"/>
      <c r="UY77" s="16"/>
      <c r="UZ77" s="16"/>
      <c r="VA77" s="16"/>
      <c r="VB77" s="16"/>
      <c r="VC77" s="16"/>
      <c r="VD77" s="16"/>
      <c r="VE77" s="16"/>
      <c r="VF77" s="16"/>
      <c r="VG77" s="16"/>
      <c r="VH77" s="16"/>
      <c r="VI77" s="16"/>
      <c r="VJ77" s="16"/>
      <c r="VK77" s="16"/>
      <c r="VL77" s="16"/>
      <c r="VM77" s="16"/>
      <c r="VN77" s="16"/>
      <c r="VO77" s="16"/>
      <c r="VP77" s="16"/>
      <c r="VQ77" s="16"/>
      <c r="VR77" s="16"/>
      <c r="VS77" s="16"/>
      <c r="VT77" s="16"/>
      <c r="VU77" s="16"/>
      <c r="VV77" s="16"/>
      <c r="VW77" s="16"/>
      <c r="VX77" s="16"/>
      <c r="VY77" s="16"/>
      <c r="VZ77" s="16"/>
      <c r="WA77" s="16"/>
      <c r="WB77" s="16"/>
      <c r="WC77" s="16"/>
      <c r="WD77" s="16"/>
      <c r="WE77" s="16"/>
      <c r="WF77" s="16"/>
      <c r="WG77" s="16"/>
      <c r="WH77" s="16"/>
      <c r="WI77" s="16"/>
      <c r="WJ77" s="16"/>
      <c r="WK77" s="16"/>
      <c r="WL77" s="16"/>
      <c r="WM77" s="16"/>
      <c r="WN77" s="16"/>
      <c r="WO77" s="16"/>
      <c r="WP77" s="16"/>
      <c r="WQ77" s="16"/>
      <c r="WR77" s="16"/>
      <c r="WS77" s="16"/>
      <c r="WT77" s="16"/>
      <c r="WU77" s="16"/>
      <c r="WV77" s="16"/>
      <c r="WW77" s="16"/>
      <c r="WX77" s="16"/>
      <c r="WY77" s="16"/>
      <c r="WZ77" s="16"/>
      <c r="XA77" s="16"/>
      <c r="XB77" s="16"/>
      <c r="XC77" s="16"/>
      <c r="XD77" s="16"/>
      <c r="XE77" s="16"/>
      <c r="XF77" s="16"/>
      <c r="XG77" s="16"/>
      <c r="XH77" s="16"/>
      <c r="XI77" s="16"/>
      <c r="XJ77" s="16"/>
      <c r="XK77" s="16"/>
      <c r="XL77" s="16"/>
      <c r="XM77" s="16"/>
      <c r="XN77" s="16"/>
      <c r="XO77" s="16"/>
      <c r="XP77" s="16"/>
      <c r="XQ77" s="16"/>
      <c r="XR77" s="16"/>
      <c r="XS77" s="16"/>
      <c r="XT77" s="16"/>
      <c r="XU77" s="16"/>
      <c r="XV77" s="16"/>
      <c r="XW77" s="16"/>
      <c r="XX77" s="16"/>
      <c r="XY77" s="16"/>
      <c r="XZ77" s="16"/>
      <c r="YA77" s="16"/>
      <c r="YB77" s="16"/>
      <c r="YC77" s="16"/>
      <c r="YD77" s="16"/>
      <c r="YE77" s="16"/>
      <c r="YF77" s="16"/>
      <c r="YG77" s="16"/>
      <c r="YH77" s="16"/>
      <c r="YI77" s="16"/>
      <c r="YJ77" s="16"/>
      <c r="YK77" s="16"/>
      <c r="YL77" s="16"/>
      <c r="YM77" s="16"/>
      <c r="YN77" s="16"/>
      <c r="YO77" s="16"/>
      <c r="YP77" s="16"/>
      <c r="YQ77" s="16"/>
      <c r="YR77" s="16"/>
      <c r="YS77" s="16"/>
      <c r="YT77" s="16"/>
      <c r="YU77" s="16"/>
      <c r="YV77" s="16"/>
      <c r="YW77" s="16"/>
      <c r="YX77" s="16"/>
      <c r="YY77" s="16"/>
      <c r="YZ77" s="16"/>
      <c r="ZA77" s="16"/>
      <c r="ZB77" s="16"/>
      <c r="ZC77" s="16"/>
      <c r="ZD77" s="16"/>
      <c r="ZE77" s="16"/>
      <c r="ZF77" s="16"/>
      <c r="ZG77" s="16"/>
      <c r="ZH77" s="16"/>
      <c r="ZI77" s="16"/>
      <c r="ZJ77" s="16"/>
      <c r="ZK77" s="16"/>
      <c r="ZL77" s="16"/>
      <c r="ZM77" s="16"/>
      <c r="ZN77" s="16"/>
      <c r="ZO77" s="16"/>
      <c r="ZP77" s="16"/>
      <c r="ZQ77" s="16"/>
      <c r="ZR77" s="16"/>
      <c r="ZS77" s="16"/>
      <c r="ZT77" s="16"/>
      <c r="ZU77" s="16"/>
      <c r="ZV77" s="16"/>
      <c r="ZW77" s="16"/>
      <c r="ZX77" s="16"/>
      <c r="ZY77" s="16"/>
      <c r="ZZ77" s="16"/>
      <c r="AAA77" s="16"/>
      <c r="AAB77" s="16"/>
      <c r="AAC77" s="16"/>
      <c r="AAD77" s="16"/>
      <c r="AAE77" s="16"/>
      <c r="AAF77" s="16"/>
      <c r="AAG77" s="16"/>
      <c r="AAH77" s="16"/>
      <c r="AAI77" s="16"/>
      <c r="AAJ77" s="16"/>
      <c r="AAK77" s="16"/>
      <c r="AAL77" s="16"/>
      <c r="AAM77" s="16"/>
      <c r="AAN77" s="16"/>
      <c r="AAO77" s="16"/>
      <c r="AAP77" s="16"/>
      <c r="AAQ77" s="16"/>
      <c r="AAR77" s="16"/>
      <c r="AAS77" s="16"/>
      <c r="AAT77" s="16"/>
      <c r="AAU77" s="16"/>
      <c r="AAV77" s="16"/>
      <c r="AAW77" s="16"/>
      <c r="AAX77" s="16"/>
      <c r="AAY77" s="16"/>
      <c r="AAZ77" s="16"/>
      <c r="ABA77" s="16"/>
      <c r="ABB77" s="16"/>
      <c r="ABC77" s="16"/>
      <c r="ABD77" s="16"/>
      <c r="ABE77" s="16"/>
      <c r="ABF77" s="16"/>
      <c r="ABG77" s="16"/>
      <c r="ABH77" s="16"/>
      <c r="ABI77" s="16"/>
      <c r="ABJ77" s="16"/>
      <c r="ABK77" s="16"/>
      <c r="ABL77" s="16"/>
      <c r="ABM77" s="16"/>
      <c r="ABN77" s="16"/>
      <c r="ABO77" s="16"/>
      <c r="ABP77" s="16"/>
      <c r="ABQ77" s="16"/>
      <c r="ABR77" s="16"/>
      <c r="ABS77" s="16"/>
      <c r="ABT77" s="16"/>
      <c r="ABU77" s="16"/>
      <c r="ABV77" s="16"/>
      <c r="ABW77" s="16"/>
      <c r="ABX77" s="16"/>
      <c r="ABY77" s="16"/>
      <c r="ABZ77" s="16"/>
      <c r="ACA77" s="16"/>
      <c r="ACB77" s="16"/>
      <c r="ACC77" s="16"/>
      <c r="ACD77" s="16"/>
      <c r="ACE77" s="16"/>
      <c r="ACF77" s="16"/>
      <c r="ACG77" s="16"/>
      <c r="ACH77" s="16"/>
      <c r="ACI77" s="16"/>
      <c r="ACJ77" s="16"/>
      <c r="ACK77" s="16"/>
      <c r="ACL77" s="16"/>
      <c r="ACM77" s="16"/>
      <c r="ACN77" s="16"/>
      <c r="ACO77" s="16"/>
      <c r="ACP77" s="16"/>
      <c r="ACQ77" s="16"/>
      <c r="ACR77" s="16"/>
      <c r="ACS77" s="16"/>
      <c r="ACT77" s="16"/>
      <c r="ACU77" s="16"/>
      <c r="ACV77" s="16"/>
      <c r="ACW77" s="16"/>
      <c r="ACX77" s="16"/>
      <c r="ACY77" s="16"/>
      <c r="ACZ77" s="16"/>
      <c r="ADA77" s="16"/>
      <c r="ADB77" s="16"/>
      <c r="ADC77" s="16"/>
      <c r="ADD77" s="16"/>
      <c r="ADE77" s="16"/>
      <c r="ADF77" s="16"/>
      <c r="ADG77" s="16"/>
      <c r="ADH77" s="16"/>
      <c r="ADI77" s="16"/>
      <c r="ADJ77" s="16"/>
      <c r="ADK77" s="16"/>
      <c r="ADL77" s="16"/>
      <c r="ADM77" s="16"/>
      <c r="ADN77" s="16"/>
      <c r="ADO77" s="16"/>
      <c r="ADP77" s="16"/>
      <c r="ADQ77" s="16"/>
      <c r="ADR77" s="16"/>
      <c r="ADS77" s="16"/>
      <c r="ADT77" s="16"/>
      <c r="ADU77" s="16"/>
      <c r="ADV77" s="16"/>
      <c r="ADW77" s="16"/>
      <c r="ADX77" s="16"/>
      <c r="ADY77" s="16"/>
      <c r="ADZ77" s="16"/>
      <c r="AEA77" s="16"/>
      <c r="AEB77" s="16"/>
      <c r="AEC77" s="16"/>
      <c r="AED77" s="16"/>
      <c r="AEE77" s="16"/>
      <c r="AEF77" s="16"/>
      <c r="AEG77" s="16"/>
      <c r="AEH77" s="16"/>
      <c r="AEI77" s="16"/>
      <c r="AEJ77" s="16"/>
      <c r="AEK77" s="16"/>
      <c r="AEL77" s="16"/>
      <c r="AEM77" s="16"/>
      <c r="AEN77" s="16"/>
      <c r="AEO77" s="16"/>
      <c r="AEP77" s="16"/>
      <c r="AEQ77" s="16"/>
      <c r="AER77" s="16"/>
      <c r="AES77" s="16"/>
      <c r="AET77" s="16"/>
      <c r="AEU77" s="16"/>
      <c r="AEV77" s="16"/>
      <c r="AEW77" s="16"/>
      <c r="AEX77" s="16"/>
      <c r="AEY77" s="16"/>
      <c r="AEZ77" s="16"/>
      <c r="AFA77" s="16"/>
      <c r="AFB77" s="16"/>
      <c r="AFC77" s="16"/>
      <c r="AFD77" s="16"/>
      <c r="AFE77" s="16"/>
      <c r="AFF77" s="16"/>
      <c r="AFG77" s="16"/>
      <c r="AFH77" s="16"/>
      <c r="AFI77" s="16"/>
      <c r="AFJ77" s="16"/>
      <c r="AFK77" s="16"/>
      <c r="AFL77" s="16"/>
      <c r="AFM77" s="16"/>
      <c r="AFN77" s="16"/>
      <c r="AFO77" s="16"/>
      <c r="AFP77" s="16"/>
      <c r="AFQ77" s="16"/>
      <c r="AFR77" s="16"/>
      <c r="AFS77" s="16"/>
      <c r="AFT77" s="16"/>
      <c r="AFU77" s="16"/>
      <c r="AFV77" s="16"/>
      <c r="AFW77" s="16"/>
      <c r="AFX77" s="16"/>
      <c r="AFY77" s="16"/>
      <c r="AFZ77" s="16"/>
      <c r="AGA77" s="16"/>
      <c r="AGB77" s="16"/>
      <c r="AGC77" s="16"/>
      <c r="AGD77" s="16"/>
      <c r="AGE77" s="16"/>
      <c r="AGF77" s="16"/>
      <c r="AGG77" s="16"/>
      <c r="AGH77" s="16"/>
      <c r="AGI77" s="16"/>
      <c r="AGJ77" s="16"/>
      <c r="AGK77" s="16"/>
      <c r="AGL77" s="16"/>
      <c r="AGM77" s="16"/>
      <c r="AGN77" s="16"/>
      <c r="AGO77" s="16"/>
      <c r="AGP77" s="16"/>
      <c r="AGQ77" s="16"/>
      <c r="AGR77" s="16"/>
      <c r="AGS77" s="16"/>
      <c r="AGT77" s="16"/>
      <c r="AGU77" s="16"/>
      <c r="AGV77" s="16"/>
      <c r="AGW77" s="16"/>
      <c r="AGX77" s="16"/>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c r="AME77" s="16"/>
      <c r="AMF77" s="16"/>
      <c r="AMG77" s="16"/>
      <c r="AMH77" s="16"/>
      <c r="AMI77" s="16"/>
      <c r="AMJ77" s="16"/>
      <c r="AMK77" s="16"/>
      <c r="AML77" s="16"/>
      <c r="AMM77" s="16"/>
      <c r="AMN77" s="16"/>
      <c r="AMO77" s="16"/>
      <c r="AMP77" s="16"/>
      <c r="AMQ77" s="16"/>
      <c r="AMR77" s="16"/>
      <c r="AMS77" s="16"/>
      <c r="AMT77" s="16"/>
      <c r="AMU77" s="16"/>
      <c r="AMV77" s="16"/>
      <c r="AMW77" s="16"/>
      <c r="AMX77" s="16"/>
      <c r="AMY77" s="16"/>
      <c r="AMZ77" s="16"/>
      <c r="ANA77" s="16"/>
      <c r="ANB77" s="16"/>
      <c r="ANC77" s="16"/>
      <c r="AND77" s="16"/>
      <c r="ANE77" s="16"/>
      <c r="ANF77" s="16"/>
      <c r="ANG77" s="16"/>
      <c r="ANH77" s="16"/>
      <c r="ANI77" s="16"/>
      <c r="ANJ77" s="16"/>
      <c r="ANK77" s="16"/>
      <c r="ANL77" s="16"/>
      <c r="ANM77" s="16"/>
      <c r="ANN77" s="16"/>
      <c r="ANO77" s="16"/>
      <c r="ANP77" s="16"/>
      <c r="ANQ77" s="16"/>
      <c r="ANR77" s="16"/>
      <c r="ANS77" s="16"/>
      <c r="ANT77" s="16"/>
      <c r="ANU77" s="16"/>
      <c r="ANV77" s="16"/>
      <c r="ANW77" s="16"/>
      <c r="ANX77" s="16"/>
      <c r="ANY77" s="16"/>
      <c r="ANZ77" s="16"/>
      <c r="AOA77" s="16"/>
      <c r="AOB77" s="16"/>
      <c r="AOC77" s="16"/>
      <c r="AOD77" s="16"/>
      <c r="AOE77" s="16"/>
      <c r="AOF77" s="16"/>
      <c r="AOG77" s="16"/>
      <c r="AOH77" s="16"/>
      <c r="AOI77" s="16"/>
      <c r="AOJ77" s="16"/>
      <c r="AOK77" s="16"/>
      <c r="AOL77" s="16"/>
      <c r="AOM77" s="16"/>
      <c r="AON77" s="16"/>
      <c r="AOO77" s="16"/>
      <c r="AOP77" s="16"/>
      <c r="AOQ77" s="16"/>
      <c r="AOR77" s="16"/>
      <c r="AOS77" s="16"/>
      <c r="AOT77" s="16"/>
      <c r="AOU77" s="16"/>
      <c r="AOV77" s="16"/>
      <c r="AOW77" s="16"/>
      <c r="AOX77" s="16"/>
      <c r="AOY77" s="16"/>
      <c r="AOZ77" s="16"/>
      <c r="APA77" s="16"/>
      <c r="APB77" s="16"/>
      <c r="APC77" s="16"/>
      <c r="APD77" s="16"/>
      <c r="APE77" s="16"/>
      <c r="APF77" s="16"/>
      <c r="APG77" s="16"/>
      <c r="APH77" s="16"/>
      <c r="API77" s="16"/>
      <c r="APJ77" s="16"/>
      <c r="APK77" s="16"/>
      <c r="APL77" s="16"/>
      <c r="APM77" s="16"/>
      <c r="APN77" s="16"/>
      <c r="APO77" s="16"/>
      <c r="APP77" s="16"/>
      <c r="APQ77" s="16"/>
      <c r="APR77" s="16"/>
      <c r="APS77" s="16"/>
      <c r="APT77" s="16"/>
      <c r="APU77" s="16"/>
      <c r="APV77" s="16"/>
      <c r="APW77" s="16"/>
      <c r="APX77" s="16"/>
      <c r="APY77" s="16"/>
      <c r="APZ77" s="16"/>
      <c r="AQA77" s="16"/>
      <c r="AQB77" s="16"/>
      <c r="AQC77" s="16"/>
      <c r="AQD77" s="16"/>
      <c r="AQE77" s="16"/>
      <c r="AQF77" s="16"/>
      <c r="AQG77" s="16"/>
      <c r="AQH77" s="16"/>
      <c r="AQI77" s="16"/>
      <c r="AQJ77" s="16"/>
      <c r="AQK77" s="16"/>
      <c r="AQL77" s="16"/>
      <c r="AQM77" s="16"/>
      <c r="AQN77" s="16"/>
      <c r="AQO77" s="16"/>
      <c r="AQP77" s="16"/>
      <c r="AQQ77" s="16"/>
      <c r="AQR77" s="16"/>
      <c r="AQS77" s="16"/>
      <c r="AQT77" s="16"/>
      <c r="AQU77" s="16"/>
      <c r="AQV77" s="16"/>
      <c r="AQW77" s="16"/>
      <c r="AQX77" s="16"/>
      <c r="AQY77" s="16"/>
      <c r="AQZ77" s="16"/>
      <c r="ARA77" s="16"/>
      <c r="ARB77" s="16"/>
      <c r="ARC77" s="16"/>
      <c r="ARD77" s="16"/>
      <c r="ARE77" s="16"/>
      <c r="ARF77" s="16"/>
      <c r="ARG77" s="16"/>
      <c r="ARH77" s="16"/>
      <c r="ARI77" s="16"/>
      <c r="ARJ77" s="16"/>
      <c r="ARK77" s="16"/>
      <c r="ARL77" s="16"/>
      <c r="ARM77" s="16"/>
      <c r="ARN77" s="16"/>
      <c r="ARO77" s="16"/>
      <c r="ARP77" s="16"/>
      <c r="ARQ77" s="16"/>
      <c r="ARR77" s="16"/>
      <c r="ARS77" s="16"/>
      <c r="ART77" s="16"/>
      <c r="ARU77" s="16"/>
      <c r="ARV77" s="16"/>
      <c r="ARW77" s="16"/>
      <c r="ARX77" s="16"/>
      <c r="ARY77" s="16"/>
      <c r="ARZ77" s="16"/>
      <c r="ASA77" s="16"/>
      <c r="ASB77" s="16"/>
      <c r="ASC77" s="16"/>
      <c r="ASD77" s="16"/>
      <c r="ASE77" s="16"/>
      <c r="ASF77" s="16"/>
      <c r="ASG77" s="16"/>
      <c r="ASH77" s="16"/>
      <c r="ASI77" s="16"/>
      <c r="ASJ77" s="16"/>
      <c r="ASK77" s="16"/>
      <c r="ASL77" s="16"/>
      <c r="ASM77" s="16"/>
      <c r="ASN77" s="16"/>
      <c r="ASO77" s="16"/>
      <c r="ASP77" s="16"/>
      <c r="ASQ77" s="16"/>
      <c r="ASR77" s="16"/>
      <c r="ASS77" s="16"/>
      <c r="AST77" s="16"/>
      <c r="ASU77" s="16"/>
      <c r="ASV77" s="16"/>
      <c r="ASW77" s="16"/>
      <c r="ASX77" s="16"/>
      <c r="ASY77" s="16"/>
      <c r="ASZ77" s="16"/>
      <c r="ATA77" s="16"/>
      <c r="ATB77" s="16"/>
      <c r="ATC77" s="16"/>
      <c r="ATD77" s="16"/>
      <c r="ATE77" s="16"/>
      <c r="ATF77" s="16"/>
      <c r="ATG77" s="16"/>
      <c r="ATH77" s="16"/>
      <c r="ATI77" s="16"/>
      <c r="ATJ77" s="16"/>
      <c r="ATK77" s="16"/>
      <c r="ATL77" s="16"/>
      <c r="ATM77" s="16"/>
      <c r="ATN77" s="16"/>
      <c r="ATO77" s="16"/>
      <c r="ATP77" s="16"/>
      <c r="ATQ77" s="16"/>
      <c r="ATR77" s="16"/>
      <c r="ATS77" s="16"/>
      <c r="ATT77" s="16"/>
      <c r="ATU77" s="16"/>
      <c r="ATV77" s="16"/>
      <c r="ATW77" s="16"/>
      <c r="ATX77" s="16"/>
      <c r="ATY77" s="16"/>
      <c r="ATZ77" s="16"/>
      <c r="AUA77" s="16"/>
      <c r="AUB77" s="16"/>
      <c r="AUC77" s="16"/>
      <c r="AUD77" s="16"/>
      <c r="AUE77" s="16"/>
      <c r="AUF77" s="16"/>
      <c r="AUG77" s="16"/>
      <c r="AUH77" s="16"/>
      <c r="AUI77" s="16"/>
      <c r="AUJ77" s="16"/>
      <c r="AUK77" s="16"/>
      <c r="AUL77" s="16"/>
      <c r="AUM77" s="16"/>
      <c r="AUN77" s="16"/>
      <c r="AUO77" s="16"/>
      <c r="AUP77" s="16"/>
      <c r="AUQ77" s="16"/>
      <c r="AUR77" s="16"/>
      <c r="AUS77" s="16"/>
      <c r="AUT77" s="16"/>
      <c r="AUU77" s="16"/>
      <c r="AUV77" s="16"/>
      <c r="AUW77" s="16"/>
      <c r="AUX77" s="16"/>
      <c r="AUY77" s="16"/>
      <c r="AUZ77" s="16"/>
      <c r="AVA77" s="16"/>
      <c r="AVB77" s="16"/>
      <c r="AVC77" s="16"/>
      <c r="AVD77" s="16"/>
      <c r="AVE77" s="16"/>
      <c r="AVF77" s="16"/>
      <c r="AVG77" s="16"/>
      <c r="AVH77" s="16"/>
      <c r="AVI77" s="16"/>
      <c r="AVJ77" s="16"/>
      <c r="AVK77" s="16"/>
      <c r="AVL77" s="16"/>
      <c r="AVM77" s="16"/>
      <c r="AVN77" s="16"/>
      <c r="AVO77" s="16"/>
      <c r="AVP77" s="16"/>
      <c r="AVQ77" s="16"/>
      <c r="AVR77" s="16"/>
      <c r="AVS77" s="16"/>
      <c r="AVT77" s="16"/>
      <c r="AVU77" s="16"/>
      <c r="AVV77" s="16"/>
      <c r="AVW77" s="16"/>
      <c r="AVX77" s="16"/>
      <c r="AVY77" s="16"/>
      <c r="AVZ77" s="16"/>
      <c r="AWA77" s="16"/>
      <c r="AWB77" s="16"/>
      <c r="AWC77" s="16"/>
      <c r="AWD77" s="16"/>
      <c r="AWE77" s="16"/>
      <c r="AWF77" s="16"/>
      <c r="AWG77" s="16"/>
      <c r="AWH77" s="16"/>
      <c r="AWI77" s="16"/>
      <c r="AWJ77" s="16"/>
      <c r="AWK77" s="16"/>
      <c r="AWL77" s="16"/>
      <c r="AWM77" s="16"/>
      <c r="AWN77" s="16"/>
      <c r="AWO77" s="16"/>
      <c r="AWP77" s="16"/>
      <c r="AWQ77" s="16"/>
      <c r="AWR77" s="16"/>
      <c r="AWS77" s="16"/>
      <c r="AWT77" s="16"/>
      <c r="AWU77" s="16"/>
      <c r="AWV77" s="16"/>
      <c r="AWW77" s="16"/>
      <c r="AWX77" s="16"/>
      <c r="AWY77" s="16"/>
      <c r="AWZ77" s="16"/>
      <c r="AXA77" s="16"/>
      <c r="AXB77" s="16"/>
      <c r="AXC77" s="16"/>
      <c r="AXD77" s="16"/>
      <c r="AXE77" s="16"/>
      <c r="AXF77" s="16"/>
      <c r="AXG77" s="16"/>
      <c r="AXH77" s="16"/>
      <c r="AXI77" s="16"/>
      <c r="AXJ77" s="16"/>
      <c r="AXK77" s="16"/>
      <c r="AXL77" s="16"/>
      <c r="AXM77" s="16"/>
      <c r="AXN77" s="16"/>
      <c r="AXO77" s="16"/>
      <c r="AXP77" s="16"/>
      <c r="AXQ77" s="16"/>
      <c r="AXR77" s="16"/>
      <c r="AXS77" s="16"/>
      <c r="AXT77" s="16"/>
      <c r="AXU77" s="16"/>
      <c r="AXV77" s="16"/>
      <c r="AXW77" s="16"/>
      <c r="AXX77" s="16"/>
      <c r="AXY77" s="16"/>
      <c r="AXZ77" s="16"/>
      <c r="AYA77" s="16"/>
      <c r="AYB77" s="16"/>
      <c r="AYC77" s="16"/>
      <c r="AYD77" s="16"/>
      <c r="AYE77" s="16"/>
      <c r="AYF77" s="16"/>
      <c r="AYG77" s="16"/>
      <c r="AYH77" s="16"/>
      <c r="AYI77" s="16"/>
      <c r="AYJ77" s="16"/>
      <c r="AYK77" s="16"/>
      <c r="AYL77" s="16"/>
      <c r="AYM77" s="16"/>
      <c r="AYN77" s="16"/>
      <c r="AYO77" s="16"/>
      <c r="AYP77" s="16"/>
      <c r="AYQ77" s="16"/>
      <c r="AYR77" s="16"/>
      <c r="AYS77" s="16"/>
      <c r="AYT77" s="16"/>
      <c r="AYU77" s="16"/>
      <c r="AYV77" s="16"/>
      <c r="AYW77" s="16"/>
      <c r="AYX77" s="16"/>
      <c r="AYY77" s="16"/>
      <c r="AYZ77" s="16"/>
      <c r="AZA77" s="16"/>
      <c r="AZB77" s="16"/>
      <c r="AZC77" s="16"/>
      <c r="AZD77" s="16"/>
      <c r="AZE77" s="16"/>
      <c r="AZF77" s="16"/>
      <c r="AZG77" s="16"/>
      <c r="AZH77" s="16"/>
      <c r="AZI77" s="16"/>
      <c r="AZJ77" s="16"/>
      <c r="AZK77" s="16"/>
      <c r="AZL77" s="16"/>
      <c r="AZM77" s="16"/>
      <c r="AZN77" s="16"/>
      <c r="AZO77" s="16"/>
      <c r="AZP77" s="16"/>
      <c r="AZQ77" s="16"/>
      <c r="AZR77" s="16"/>
      <c r="AZS77" s="16"/>
      <c r="AZT77" s="16"/>
      <c r="AZU77" s="16"/>
      <c r="AZV77" s="16"/>
      <c r="AZW77" s="16"/>
      <c r="AZX77" s="16"/>
      <c r="AZY77" s="16"/>
      <c r="AZZ77" s="16"/>
      <c r="BAA77" s="16"/>
      <c r="BAB77" s="16"/>
      <c r="BAC77" s="16"/>
      <c r="BAD77" s="16"/>
      <c r="BAE77" s="16"/>
      <c r="BAF77" s="16"/>
      <c r="BAG77" s="16"/>
      <c r="BAH77" s="16"/>
      <c r="BAI77" s="16"/>
      <c r="BAJ77" s="16"/>
      <c r="BAK77" s="16"/>
      <c r="BAL77" s="16"/>
      <c r="BAM77" s="16"/>
      <c r="BAN77" s="16"/>
      <c r="BAO77" s="16"/>
      <c r="BAP77" s="16"/>
      <c r="BAQ77" s="16"/>
      <c r="BAR77" s="16"/>
      <c r="BAS77" s="16"/>
      <c r="BAT77" s="16"/>
      <c r="BAU77" s="16"/>
      <c r="BAV77" s="16"/>
      <c r="BAW77" s="16"/>
      <c r="BAX77" s="16"/>
      <c r="BAY77" s="16"/>
      <c r="BAZ77" s="16"/>
      <c r="BBA77" s="16"/>
      <c r="BBB77" s="16"/>
      <c r="BBC77" s="16"/>
      <c r="BBD77" s="16"/>
      <c r="BBE77" s="16"/>
      <c r="BBF77" s="16"/>
      <c r="BBG77" s="16"/>
      <c r="BBH77" s="16"/>
      <c r="BBI77" s="16"/>
      <c r="BBJ77" s="16"/>
      <c r="BBK77" s="16"/>
      <c r="BBL77" s="16"/>
      <c r="BBM77" s="16"/>
      <c r="BBN77" s="16"/>
      <c r="BBO77" s="16"/>
      <c r="BBP77" s="16"/>
      <c r="BBQ77" s="16"/>
      <c r="BBR77" s="16"/>
      <c r="BBS77" s="16"/>
      <c r="BBT77" s="16"/>
      <c r="BBU77" s="16"/>
      <c r="BBV77" s="16"/>
      <c r="BBW77" s="16"/>
      <c r="BBX77" s="16"/>
      <c r="BBY77" s="16"/>
      <c r="BBZ77" s="16"/>
      <c r="BCA77" s="16"/>
      <c r="BCB77" s="16"/>
      <c r="BCC77" s="16"/>
      <c r="BCD77" s="16"/>
      <c r="BCE77" s="16"/>
      <c r="BCF77" s="16"/>
      <c r="BCG77" s="16"/>
      <c r="BCH77" s="16"/>
      <c r="BCI77" s="16"/>
      <c r="BCJ77" s="16"/>
      <c r="BCK77" s="16"/>
      <c r="BCL77" s="16"/>
      <c r="BCM77" s="16"/>
      <c r="BCN77" s="16"/>
      <c r="BCO77" s="16"/>
      <c r="BCP77" s="16"/>
      <c r="BCQ77" s="16"/>
      <c r="BCR77" s="16"/>
      <c r="BCS77" s="16"/>
      <c r="BCT77" s="16"/>
      <c r="BCU77" s="16"/>
      <c r="BCV77" s="16"/>
      <c r="BCW77" s="16"/>
      <c r="BCX77" s="16"/>
      <c r="BCY77" s="16"/>
      <c r="BCZ77" s="16"/>
      <c r="BDA77" s="16"/>
      <c r="BDB77" s="16"/>
      <c r="BDC77" s="16"/>
      <c r="BDD77" s="16"/>
      <c r="BDE77" s="16"/>
      <c r="BDF77" s="16"/>
      <c r="BDG77" s="16"/>
      <c r="BDH77" s="16"/>
      <c r="BDI77" s="16"/>
      <c r="BDJ77" s="16"/>
      <c r="BDK77" s="16"/>
      <c r="BDL77" s="16"/>
      <c r="BDM77" s="16"/>
      <c r="BDN77" s="16"/>
      <c r="BDO77" s="16"/>
      <c r="BDP77" s="16"/>
      <c r="BDQ77" s="16"/>
      <c r="BDR77" s="16"/>
      <c r="BDS77" s="16"/>
      <c r="BDT77" s="16"/>
      <c r="BDU77" s="16"/>
      <c r="BDV77" s="16"/>
      <c r="BDW77" s="16"/>
      <c r="BDX77" s="16"/>
      <c r="BDY77" s="16"/>
      <c r="BDZ77" s="16"/>
      <c r="BEA77" s="16"/>
      <c r="BEB77" s="16"/>
      <c r="BEC77" s="16"/>
      <c r="BED77" s="16"/>
      <c r="BEE77" s="16"/>
      <c r="BEF77" s="16"/>
      <c r="BEG77" s="16"/>
      <c r="BEH77" s="16"/>
      <c r="BEI77" s="16"/>
      <c r="BEJ77" s="16"/>
      <c r="BEK77" s="16"/>
      <c r="BEL77" s="16"/>
      <c r="BEM77" s="16"/>
      <c r="BEN77" s="16"/>
      <c r="BEO77" s="16"/>
      <c r="BEP77" s="16"/>
      <c r="BEQ77" s="16"/>
      <c r="BER77" s="16"/>
      <c r="BES77" s="16"/>
      <c r="BET77" s="16"/>
      <c r="BEU77" s="16"/>
      <c r="BEV77" s="16"/>
      <c r="BEW77" s="16"/>
      <c r="BEX77" s="16"/>
      <c r="BEY77" s="16"/>
      <c r="BEZ77" s="16"/>
      <c r="BFA77" s="16"/>
      <c r="BFB77" s="16"/>
      <c r="BFC77" s="16"/>
      <c r="BFD77" s="16"/>
      <c r="BFE77" s="16"/>
      <c r="BFF77" s="16"/>
      <c r="BFG77" s="16"/>
      <c r="BFH77" s="16"/>
      <c r="BFI77" s="16"/>
      <c r="BFJ77" s="16"/>
      <c r="BFK77" s="16"/>
      <c r="BFL77" s="16"/>
      <c r="BFM77" s="16"/>
      <c r="BFN77" s="16"/>
      <c r="BFO77" s="16"/>
      <c r="BFP77" s="16"/>
      <c r="BFQ77" s="16"/>
      <c r="BFR77" s="16"/>
      <c r="BFS77" s="16"/>
      <c r="BFT77" s="16"/>
      <c r="BFU77" s="16"/>
      <c r="BFV77" s="16"/>
      <c r="BFW77" s="16"/>
      <c r="BFX77" s="16"/>
      <c r="BFY77" s="16"/>
      <c r="BFZ77" s="16"/>
      <c r="BGA77" s="16"/>
      <c r="BGB77" s="16"/>
      <c r="BGC77" s="16"/>
      <c r="BGD77" s="16"/>
      <c r="BGE77" s="16"/>
      <c r="BGF77" s="16"/>
      <c r="BGG77" s="16"/>
      <c r="BGH77" s="16"/>
      <c r="BGI77" s="16"/>
      <c r="BGJ77" s="16"/>
      <c r="BGK77" s="16"/>
      <c r="BGL77" s="16"/>
      <c r="BGM77" s="16"/>
      <c r="BGN77" s="16"/>
      <c r="BGO77" s="16"/>
      <c r="BGP77" s="16"/>
      <c r="BGQ77" s="16"/>
      <c r="BGR77" s="16"/>
      <c r="BGS77" s="16"/>
      <c r="BGT77" s="16"/>
      <c r="BGU77" s="16"/>
      <c r="BGV77" s="16"/>
      <c r="BGW77" s="16"/>
      <c r="BGX77" s="16"/>
      <c r="BGY77" s="16"/>
      <c r="BGZ77" s="16"/>
      <c r="BHA77" s="16"/>
      <c r="BHB77" s="16"/>
      <c r="BHC77" s="16"/>
      <c r="BHD77" s="16"/>
      <c r="BHE77" s="16"/>
      <c r="BHF77" s="16"/>
      <c r="BHG77" s="16"/>
      <c r="BHH77" s="16"/>
      <c r="BHI77" s="16"/>
      <c r="BHJ77" s="16"/>
      <c r="BHK77" s="16"/>
      <c r="BHL77" s="16"/>
      <c r="BHM77" s="16"/>
      <c r="BHN77" s="16"/>
      <c r="BHO77" s="16"/>
      <c r="BHP77" s="16"/>
      <c r="BHQ77" s="16"/>
      <c r="BHR77" s="16"/>
      <c r="BHS77" s="16"/>
      <c r="BHT77" s="16"/>
      <c r="BHU77" s="16"/>
      <c r="BHV77" s="16"/>
      <c r="BHW77" s="16"/>
      <c r="BHX77" s="16"/>
      <c r="BHY77" s="16"/>
      <c r="BHZ77" s="16"/>
      <c r="BIA77" s="16"/>
      <c r="BIB77" s="16"/>
      <c r="BIC77" s="16"/>
      <c r="BID77" s="16"/>
      <c r="BIE77" s="16"/>
      <c r="BIF77" s="16"/>
      <c r="BIG77" s="16"/>
      <c r="BIH77" s="16"/>
      <c r="BII77" s="16"/>
      <c r="BIJ77" s="16"/>
      <c r="BIK77" s="16"/>
      <c r="BIL77" s="16"/>
      <c r="BIM77" s="16"/>
      <c r="BIN77" s="16"/>
      <c r="BIO77" s="16"/>
      <c r="BIP77" s="16"/>
      <c r="BIQ77" s="16"/>
      <c r="BIR77" s="16"/>
      <c r="BIS77" s="16"/>
      <c r="BIT77" s="16"/>
      <c r="BIU77" s="16"/>
      <c r="BIV77" s="16"/>
      <c r="BIW77" s="16"/>
      <c r="BIX77" s="16"/>
      <c r="BIY77" s="16"/>
      <c r="BIZ77" s="16"/>
      <c r="BJA77" s="16"/>
      <c r="BJB77" s="16"/>
      <c r="BJC77" s="16"/>
      <c r="BJD77" s="16"/>
      <c r="BJE77" s="16"/>
      <c r="BJF77" s="16"/>
      <c r="BJG77" s="16"/>
      <c r="BJH77" s="16"/>
      <c r="BJI77" s="16"/>
      <c r="BJJ77" s="16"/>
      <c r="BJK77" s="16"/>
      <c r="BJL77" s="16"/>
      <c r="BJM77" s="16"/>
      <c r="BJN77" s="16"/>
      <c r="BJO77" s="16"/>
      <c r="BJP77" s="16"/>
      <c r="BJQ77" s="16"/>
      <c r="BJR77" s="16"/>
      <c r="BJS77" s="16"/>
      <c r="BJT77" s="16"/>
      <c r="BJU77" s="16"/>
      <c r="BJV77" s="16"/>
      <c r="BJW77" s="16"/>
      <c r="BJX77" s="16"/>
      <c r="BJY77" s="16"/>
      <c r="BJZ77" s="16"/>
      <c r="BKA77" s="16"/>
      <c r="BKB77" s="16"/>
      <c r="BKC77" s="16"/>
      <c r="BKD77" s="16"/>
      <c r="BKE77" s="16"/>
      <c r="BKF77" s="16"/>
      <c r="BKG77" s="16"/>
      <c r="BKH77" s="16"/>
      <c r="BKI77" s="16"/>
      <c r="BKJ77" s="16"/>
      <c r="BKK77" s="16"/>
      <c r="BKL77" s="16"/>
      <c r="BKM77" s="16"/>
      <c r="BKN77" s="16"/>
      <c r="BKO77" s="16"/>
      <c r="BKP77" s="16"/>
      <c r="BKQ77" s="16"/>
      <c r="BKR77" s="16"/>
      <c r="BKS77" s="16"/>
      <c r="BKT77" s="16"/>
      <c r="BKU77" s="16"/>
      <c r="BKV77" s="16"/>
      <c r="BKW77" s="16"/>
      <c r="BKX77" s="16"/>
      <c r="BKY77" s="16"/>
      <c r="BKZ77" s="16"/>
      <c r="BLA77" s="16"/>
      <c r="BLB77" s="16"/>
      <c r="BLC77" s="16"/>
      <c r="BLD77" s="16"/>
      <c r="BLE77" s="16"/>
      <c r="BLF77" s="16"/>
      <c r="BLG77" s="16"/>
      <c r="BLH77" s="16"/>
      <c r="BLI77" s="16"/>
      <c r="BLJ77" s="16"/>
      <c r="BLK77" s="16"/>
      <c r="BLL77" s="16"/>
      <c r="BLM77" s="16"/>
      <c r="BLN77" s="16"/>
      <c r="BLO77" s="16"/>
      <c r="BLP77" s="16"/>
      <c r="BLQ77" s="16"/>
      <c r="BLR77" s="16"/>
      <c r="BLS77" s="16"/>
      <c r="BLT77" s="16"/>
      <c r="BLU77" s="16"/>
      <c r="BLV77" s="16"/>
      <c r="BLW77" s="16"/>
      <c r="BLX77" s="16"/>
      <c r="BLY77" s="16"/>
      <c r="BLZ77" s="16"/>
      <c r="BMA77" s="16"/>
      <c r="BMB77" s="16"/>
      <c r="BMC77" s="16"/>
      <c r="BMD77" s="16"/>
      <c r="BME77" s="16"/>
      <c r="BMF77" s="16"/>
      <c r="BMG77" s="16"/>
      <c r="BMH77" s="16"/>
      <c r="BMI77" s="16"/>
      <c r="BMJ77" s="16"/>
      <c r="BMK77" s="16"/>
      <c r="BML77" s="16"/>
      <c r="BMM77" s="16"/>
      <c r="BMN77" s="16"/>
      <c r="BMO77" s="16"/>
      <c r="BMP77" s="16"/>
      <c r="BMQ77" s="16"/>
      <c r="BMR77" s="16"/>
      <c r="BMS77" s="16"/>
      <c r="BMT77" s="16"/>
      <c r="BMU77" s="16"/>
      <c r="BMV77" s="16"/>
      <c r="BMW77" s="16"/>
      <c r="BMX77" s="16"/>
      <c r="BMY77" s="16"/>
      <c r="BMZ77" s="16"/>
      <c r="BNA77" s="16"/>
      <c r="BNB77" s="16"/>
      <c r="BNC77" s="16"/>
      <c r="BND77" s="16"/>
      <c r="BNE77" s="16"/>
      <c r="BNF77" s="16"/>
      <c r="BNG77" s="16"/>
      <c r="BNH77" s="16"/>
      <c r="BNI77" s="16"/>
      <c r="BNJ77" s="16"/>
      <c r="BNK77" s="16"/>
      <c r="BNL77" s="16"/>
      <c r="BNM77" s="16"/>
      <c r="BNN77" s="16"/>
      <c r="BNO77" s="16"/>
      <c r="BNP77" s="16"/>
      <c r="BNQ77" s="16"/>
      <c r="BNR77" s="16"/>
      <c r="BNS77" s="16"/>
      <c r="BNT77" s="16"/>
      <c r="BNU77" s="16"/>
      <c r="BNV77" s="16"/>
      <c r="BNW77" s="16"/>
      <c r="BNX77" s="16"/>
      <c r="BNY77" s="16"/>
      <c r="BNZ77" s="16"/>
      <c r="BOA77" s="16"/>
      <c r="BOB77" s="16"/>
      <c r="BOC77" s="16"/>
      <c r="BOD77" s="16"/>
      <c r="BOE77" s="16"/>
      <c r="BOF77" s="16"/>
      <c r="BOG77" s="16"/>
      <c r="BOH77" s="16"/>
      <c r="BOI77" s="16"/>
      <c r="BOJ77" s="16"/>
      <c r="BOK77" s="16"/>
      <c r="BOL77" s="16"/>
      <c r="BOM77" s="16"/>
      <c r="BON77" s="16"/>
      <c r="BOO77" s="16"/>
      <c r="BOP77" s="16"/>
      <c r="BOQ77" s="16"/>
      <c r="BOR77" s="16"/>
      <c r="BOS77" s="16"/>
      <c r="BOT77" s="16"/>
      <c r="BOU77" s="16"/>
      <c r="BOV77" s="16"/>
      <c r="BOW77" s="16"/>
      <c r="BOX77" s="16"/>
      <c r="BOY77" s="16"/>
      <c r="BOZ77" s="16"/>
      <c r="BPA77" s="16"/>
      <c r="BPB77" s="16"/>
      <c r="BPC77" s="16"/>
      <c r="BPD77" s="16"/>
      <c r="BPE77" s="16"/>
      <c r="BPF77" s="16"/>
      <c r="BPG77" s="16"/>
      <c r="BPH77" s="16"/>
      <c r="BPI77" s="16"/>
      <c r="BPJ77" s="16"/>
      <c r="BPK77" s="16"/>
      <c r="BPL77" s="16"/>
      <c r="BPM77" s="16"/>
      <c r="BPN77" s="16"/>
      <c r="BPO77" s="16"/>
      <c r="BPP77" s="16"/>
      <c r="BPQ77" s="16"/>
      <c r="BPR77" s="16"/>
      <c r="BPS77" s="16"/>
      <c r="BPT77" s="16"/>
      <c r="BPU77" s="16"/>
      <c r="BPV77" s="16"/>
      <c r="BPW77" s="16"/>
      <c r="BPX77" s="16"/>
      <c r="BPY77" s="16"/>
      <c r="BPZ77" s="16"/>
      <c r="BQA77" s="16"/>
      <c r="BQB77" s="16"/>
      <c r="BQC77" s="16"/>
      <c r="BQD77" s="16"/>
      <c r="BQE77" s="16"/>
      <c r="BQF77" s="16"/>
      <c r="BQG77" s="16"/>
      <c r="BQH77" s="16"/>
      <c r="BQI77" s="16"/>
      <c r="BQJ77" s="16"/>
      <c r="BQK77" s="16"/>
      <c r="BQL77" s="16"/>
      <c r="BQM77" s="16"/>
      <c r="BQN77" s="16"/>
      <c r="BQO77" s="16"/>
      <c r="BQP77" s="16"/>
      <c r="BQQ77" s="16"/>
      <c r="BQR77" s="16"/>
      <c r="BQS77" s="16"/>
      <c r="BQT77" s="16"/>
      <c r="BQU77" s="16"/>
      <c r="BQV77" s="16"/>
      <c r="BQW77" s="16"/>
      <c r="BQX77" s="16"/>
      <c r="BQY77" s="16"/>
      <c r="BQZ77" s="16"/>
      <c r="BRA77" s="16"/>
      <c r="BRB77" s="16"/>
      <c r="BRC77" s="16"/>
      <c r="BRD77" s="16"/>
      <c r="BRE77" s="16"/>
      <c r="BRF77" s="16"/>
      <c r="BRG77" s="16"/>
      <c r="BRH77" s="16"/>
      <c r="BRI77" s="16"/>
      <c r="BRJ77" s="16"/>
      <c r="BRK77" s="16"/>
      <c r="BRL77" s="16"/>
      <c r="BRM77" s="16"/>
      <c r="BRN77" s="16"/>
      <c r="BRO77" s="16"/>
      <c r="BRP77" s="16"/>
      <c r="BRQ77" s="16"/>
      <c r="BRR77" s="16"/>
      <c r="BRS77" s="16"/>
      <c r="BRT77" s="16"/>
      <c r="BRU77" s="16"/>
      <c r="BRV77" s="16"/>
      <c r="BRW77" s="16"/>
      <c r="BRX77" s="16"/>
      <c r="BRY77" s="16"/>
      <c r="BRZ77" s="16"/>
      <c r="BSA77" s="16"/>
      <c r="BSB77" s="16"/>
      <c r="BSC77" s="16"/>
      <c r="BSD77" s="16"/>
      <c r="BSE77" s="16"/>
      <c r="BSF77" s="16"/>
      <c r="BSG77" s="16"/>
      <c r="BSH77" s="16"/>
      <c r="BSI77" s="16"/>
      <c r="BSJ77" s="16"/>
      <c r="BSK77" s="16"/>
      <c r="BSL77" s="16"/>
      <c r="BSM77" s="16"/>
      <c r="BSN77" s="16"/>
      <c r="BSO77" s="16"/>
      <c r="BSP77" s="16"/>
      <c r="BSQ77" s="16"/>
      <c r="BSR77" s="16"/>
      <c r="BSS77" s="16"/>
      <c r="BST77" s="16"/>
      <c r="BSU77" s="16"/>
      <c r="BSV77" s="16"/>
      <c r="BSW77" s="16"/>
      <c r="BSX77" s="16"/>
      <c r="BSY77" s="16"/>
      <c r="BSZ77" s="16"/>
      <c r="BTA77" s="16"/>
      <c r="BTB77" s="16"/>
      <c r="BTC77" s="16"/>
      <c r="BTD77" s="16"/>
      <c r="BTE77" s="16"/>
      <c r="BTF77" s="16"/>
      <c r="BTG77" s="16"/>
      <c r="BTH77" s="16"/>
    </row>
    <row r="78" spans="1:1880" ht="143.4" customHeight="1" x14ac:dyDescent="0.3">
      <c r="A78" s="124">
        <v>661</v>
      </c>
      <c r="B78" s="244" t="s">
        <v>21</v>
      </c>
      <c r="C78" s="244" t="s">
        <v>127</v>
      </c>
      <c r="D78" s="220" t="s">
        <v>219</v>
      </c>
      <c r="E78" s="243" t="e">
        <f>INDEX('PY1 Data(H)'!$A$1:$CX$258,MATCH('Unit Data from Audit Worksheet'!$A78,'PY1 Data(H)'!$A$1:$A$258,0),MATCH('Unit Data from Audit Worksheet'!$D$2,'PY1 Data(H)'!$A$1:$CX$1,0))</f>
        <v>#N/A</v>
      </c>
      <c r="F78" s="117">
        <v>0</v>
      </c>
      <c r="G78" s="280" t="s">
        <v>395</v>
      </c>
      <c r="H78" s="436">
        <f>ROUND(IFERROR((F77/F76)*100,0),1)</f>
        <v>0</v>
      </c>
      <c r="I78" s="503"/>
      <c r="J78" s="116"/>
      <c r="K78" s="365"/>
    </row>
    <row r="79" spans="1:1880" ht="119.4" customHeight="1" x14ac:dyDescent="0.3">
      <c r="A79" s="57"/>
      <c r="B79" s="244"/>
      <c r="C79" s="244"/>
      <c r="D79" s="19" t="s">
        <v>4</v>
      </c>
      <c r="E79" s="246"/>
      <c r="F79" s="246"/>
      <c r="G79" s="280"/>
      <c r="H79" s="281"/>
      <c r="I79" s="498"/>
      <c r="J79" s="116"/>
      <c r="K79" s="365"/>
    </row>
    <row r="80" spans="1:1880" s="16" customFormat="1" ht="40.200000000000003" customHeight="1" x14ac:dyDescent="0.3">
      <c r="A80" s="57"/>
      <c r="B80" s="323" t="s">
        <v>5</v>
      </c>
      <c r="C80" s="324"/>
      <c r="D80" s="325"/>
      <c r="E80" s="328"/>
      <c r="F80" s="312"/>
      <c r="G80" s="312"/>
      <c r="H80" s="15"/>
      <c r="I80" s="502"/>
      <c r="J80" s="116"/>
      <c r="K80" s="365"/>
      <c r="L80"/>
      <c r="N80" s="121"/>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row>
    <row r="81" spans="1:15" ht="65.25" customHeight="1" x14ac:dyDescent="0.3">
      <c r="A81" s="57">
        <v>6</v>
      </c>
      <c r="B81" s="244" t="s">
        <v>19</v>
      </c>
      <c r="C81" s="244" t="s">
        <v>67</v>
      </c>
      <c r="D81" s="17" t="s">
        <v>252</v>
      </c>
      <c r="E81" s="243" t="e">
        <f>INDEX('PY1 Data(H)'!$A$1:$CX$258,MATCH('Unit Data from Audit Worksheet'!$A81,'PY1 Data(H)'!$A$1:$A$258,0),MATCH('Unit Data from Audit Worksheet'!$D$2,'PY1 Data(H)'!$A$1:$CX$1,0))</f>
        <v>#N/A</v>
      </c>
      <c r="F81" s="120">
        <v>0</v>
      </c>
      <c r="G81" s="428">
        <f>IF(F81&lt;0,"Error: Enter as positive.",)</f>
        <v>0</v>
      </c>
      <c r="H81" s="15"/>
      <c r="I81" s="505"/>
      <c r="J81" s="116"/>
      <c r="K81" s="365"/>
    </row>
    <row r="82" spans="1:15" ht="103.8" customHeight="1" x14ac:dyDescent="0.3">
      <c r="A82" s="304"/>
      <c r="B82" s="540" t="s">
        <v>184</v>
      </c>
      <c r="C82" s="540"/>
      <c r="D82" s="540"/>
      <c r="E82" s="339"/>
      <c r="F82" s="339"/>
      <c r="G82" s="339"/>
      <c r="H82" s="15"/>
      <c r="I82" s="503"/>
      <c r="J82"/>
    </row>
    <row r="83" spans="1:15" ht="103.8" customHeight="1" x14ac:dyDescent="0.3">
      <c r="A83" s="124">
        <v>947</v>
      </c>
      <c r="B83" s="303"/>
      <c r="C83" s="303"/>
      <c r="D83" s="220" t="s">
        <v>162</v>
      </c>
      <c r="E83" s="373"/>
      <c r="F83" s="511"/>
      <c r="G83" s="279" t="str">
        <f>IF(ISBLANK(F83),"Please do not leave blank","")</f>
        <v>Please do not leave blank</v>
      </c>
      <c r="H83" s="15"/>
      <c r="I83" s="503"/>
    </row>
    <row r="84" spans="1:15" ht="45.6" customHeight="1" x14ac:dyDescent="0.3">
      <c r="A84" s="124">
        <v>948</v>
      </c>
      <c r="B84" s="303"/>
      <c r="C84" s="303"/>
      <c r="D84" s="220" t="s">
        <v>163</v>
      </c>
      <c r="E84" s="373"/>
      <c r="F84" s="511"/>
      <c r="G84" s="279" t="str">
        <f t="shared" ref="G84:G86" si="2">IF(ISBLANK(F84),"Please do not leave blank","")</f>
        <v>Please do not leave blank</v>
      </c>
      <c r="H84" s="15"/>
      <c r="I84" s="509"/>
      <c r="M84" s="16" t="s">
        <v>197</v>
      </c>
    </row>
    <row r="85" spans="1:15" ht="68.25" customHeight="1" x14ac:dyDescent="0.3">
      <c r="A85" s="124">
        <v>949</v>
      </c>
      <c r="B85" s="303"/>
      <c r="C85" s="303"/>
      <c r="D85" s="220" t="s">
        <v>164</v>
      </c>
      <c r="E85" s="373"/>
      <c r="F85" s="511"/>
      <c r="G85" s="279" t="str">
        <f t="shared" si="2"/>
        <v>Please do not leave blank</v>
      </c>
      <c r="H85" s="15"/>
      <c r="I85" s="509"/>
      <c r="J85"/>
      <c r="M85" s="16" t="s">
        <v>198</v>
      </c>
    </row>
    <row r="86" spans="1:15" ht="123.75" customHeight="1" x14ac:dyDescent="0.3">
      <c r="A86" s="124">
        <v>950</v>
      </c>
      <c r="B86" s="303"/>
      <c r="C86" s="303"/>
      <c r="D86" s="220" t="s">
        <v>153</v>
      </c>
      <c r="E86" s="373"/>
      <c r="F86" s="511"/>
      <c r="G86" s="279" t="str">
        <f t="shared" si="2"/>
        <v>Please do not leave blank</v>
      </c>
      <c r="H86" s="15"/>
      <c r="I86" s="509"/>
      <c r="J86"/>
      <c r="M86" s="16" t="s">
        <v>187</v>
      </c>
    </row>
    <row r="87" spans="1:15" ht="91.2" customHeight="1" x14ac:dyDescent="0.3">
      <c r="A87" s="124">
        <v>952</v>
      </c>
      <c r="B87" s="303"/>
      <c r="C87" s="303"/>
      <c r="D87" s="277" t="s">
        <v>659</v>
      </c>
      <c r="E87" s="373"/>
      <c r="F87" s="512"/>
      <c r="G87" s="279" t="s">
        <v>254</v>
      </c>
      <c r="H87" s="15"/>
      <c r="I87" s="503"/>
      <c r="J87"/>
      <c r="K87" s="121"/>
      <c r="M87" s="121"/>
      <c r="O87" s="121"/>
    </row>
    <row r="88" spans="1:15" ht="15" thickBot="1" x14ac:dyDescent="0.35">
      <c r="A88" s="57"/>
      <c r="B88" s="330"/>
      <c r="C88" s="331"/>
      <c r="D88" s="332" t="s">
        <v>157</v>
      </c>
      <c r="E88" s="327"/>
      <c r="F88" s="333"/>
      <c r="G88" s="334"/>
      <c r="H88" s="335"/>
      <c r="I88" s="510"/>
      <c r="J88"/>
      <c r="K88" s="121"/>
      <c r="M88" s="121"/>
      <c r="O88" s="121"/>
    </row>
    <row r="89" spans="1:15" ht="28.2" customHeight="1" thickBot="1" x14ac:dyDescent="0.35">
      <c r="B89" s="537" t="s">
        <v>185</v>
      </c>
      <c r="C89" s="538"/>
      <c r="D89" s="538"/>
      <c r="E89" s="539"/>
      <c r="F89" s="44"/>
      <c r="G89" s="279"/>
      <c r="H89" s="15"/>
      <c r="I89" s="503"/>
      <c r="J89"/>
      <c r="K89" s="121"/>
      <c r="M89" s="121"/>
      <c r="O89" s="121"/>
    </row>
    <row r="90" spans="1:15" ht="82.2" customHeight="1" x14ac:dyDescent="0.3">
      <c r="B90" s="541" t="s">
        <v>186</v>
      </c>
      <c r="C90" s="541"/>
      <c r="D90" s="541"/>
      <c r="E90" s="541"/>
      <c r="F90" s="44"/>
      <c r="G90" s="279"/>
      <c r="H90" s="15"/>
      <c r="I90" s="503"/>
      <c r="J90"/>
      <c r="K90" s="121"/>
      <c r="M90" s="121"/>
      <c r="O90" s="121"/>
    </row>
    <row r="91" spans="1:15" ht="13.8" customHeight="1" thickBot="1" x14ac:dyDescent="0.35">
      <c r="A91" s="282"/>
      <c r="B91" s="283"/>
      <c r="C91" s="283"/>
      <c r="D91" s="284"/>
      <c r="E91" s="243"/>
      <c r="F91" s="44"/>
      <c r="G91" s="279"/>
      <c r="H91" s="15"/>
      <c r="I91" s="503"/>
      <c r="J91"/>
      <c r="K91" s="121"/>
      <c r="M91" s="121"/>
      <c r="O91" s="121"/>
    </row>
    <row r="92" spans="1:15" ht="15" thickBot="1" x14ac:dyDescent="0.35">
      <c r="B92" s="87" t="s">
        <v>145</v>
      </c>
      <c r="C92" s="88" t="s">
        <v>146</v>
      </c>
      <c r="D92" s="285"/>
      <c r="E92" s="286"/>
      <c r="F92" s="54"/>
      <c r="G92" s="279"/>
      <c r="H92" s="15"/>
      <c r="I92" s="503"/>
      <c r="J92"/>
      <c r="K92" s="121"/>
      <c r="M92" s="121"/>
      <c r="O92" s="121"/>
    </row>
    <row r="93" spans="1:15" ht="15" thickBot="1" x14ac:dyDescent="0.35">
      <c r="B93" s="91" t="s">
        <v>166</v>
      </c>
      <c r="C93" s="90"/>
      <c r="D93" s="89"/>
      <c r="E93" s="245"/>
      <c r="F93" s="287"/>
      <c r="G93" s="279"/>
      <c r="H93" s="15"/>
      <c r="I93" s="509"/>
      <c r="J93"/>
    </row>
    <row r="94" spans="1:15" ht="75.75" customHeight="1" thickBot="1" x14ac:dyDescent="0.35">
      <c r="B94" s="91"/>
      <c r="C94" s="96"/>
      <c r="D94" s="288" t="s">
        <v>177</v>
      </c>
      <c r="E94" s="289"/>
      <c r="F94" s="290"/>
      <c r="G94" s="290"/>
      <c r="H94" s="15"/>
      <c r="I94" s="509"/>
      <c r="J94" s="254"/>
    </row>
    <row r="95" spans="1:15" ht="33" customHeight="1" thickBot="1" x14ac:dyDescent="0.35">
      <c r="A95" s="170">
        <v>960</v>
      </c>
      <c r="B95" s="531" t="s">
        <v>167</v>
      </c>
      <c r="C95" s="532"/>
      <c r="D95" s="513"/>
      <c r="E95" s="380" t="str">
        <f>IF(ISBLANK($D95),"&lt;&lt;&lt;&lt;&lt;&lt;&lt;&lt;&lt;&lt;&lt;&lt;&lt;&lt;&lt;","")</f>
        <v>&lt;&lt;&lt;&lt;&lt;&lt;&lt;&lt;&lt;&lt;&lt;&lt;&lt;&lt;&lt;</v>
      </c>
      <c r="F95" s="381" t="str">
        <f>IF(ISBLANK($D95),"Required","")</f>
        <v>Required</v>
      </c>
      <c r="G95" s="340"/>
      <c r="H95" s="273"/>
      <c r="I95" s="509"/>
      <c r="J95" s="254"/>
    </row>
    <row r="96" spans="1:15" ht="39" customHeight="1" thickBot="1" x14ac:dyDescent="0.35">
      <c r="A96" s="170">
        <v>962</v>
      </c>
      <c r="B96" s="529" t="s">
        <v>147</v>
      </c>
      <c r="C96" s="530"/>
      <c r="D96" s="513"/>
      <c r="E96" s="380" t="str">
        <f>IF(ISBLANK($D96),"&lt;&lt;&lt;&lt;&lt;&lt;&lt;&lt;&lt;&lt;&lt;&lt;&lt;&lt;&lt;","")</f>
        <v>&lt;&lt;&lt;&lt;&lt;&lt;&lt;&lt;&lt;&lt;&lt;&lt;&lt;&lt;&lt;</v>
      </c>
      <c r="F96" s="381" t="str">
        <f>IF(ISBLANK($D96),"Required","")</f>
        <v>Required</v>
      </c>
      <c r="H96" s="15"/>
      <c r="I96" s="509"/>
      <c r="J96"/>
    </row>
    <row r="97" spans="1:10" ht="44.25" customHeight="1" thickBot="1" x14ac:dyDescent="0.35">
      <c r="A97" s="170">
        <v>964</v>
      </c>
      <c r="B97" s="529" t="s">
        <v>148</v>
      </c>
      <c r="C97" s="530"/>
      <c r="D97" s="514"/>
      <c r="E97" s="380" t="str">
        <f>IF(ISBLANK($D97),"&lt;&lt;&lt;&lt;&lt;&lt;&lt;&lt;&lt;&lt;&lt;&lt;&lt;&lt;&lt;","")</f>
        <v>&lt;&lt;&lt;&lt;&lt;&lt;&lt;&lt;&lt;&lt;&lt;&lt;&lt;&lt;&lt;</v>
      </c>
      <c r="F97" s="381" t="str">
        <f>IF(ISBLANK($D97),"Required","")</f>
        <v>Required</v>
      </c>
      <c r="H97" s="15"/>
      <c r="I97" s="509"/>
      <c r="J97"/>
    </row>
    <row r="98" spans="1:10" ht="44.25" customHeight="1" thickBot="1" x14ac:dyDescent="0.35">
      <c r="A98" s="379">
        <v>966</v>
      </c>
      <c r="B98" s="525" t="s">
        <v>660</v>
      </c>
      <c r="C98" s="526"/>
      <c r="D98" s="515"/>
      <c r="E98" s="380" t="str">
        <f>IF(ISBLANK($D98),"&lt;&lt;&lt;&lt;&lt;&lt;&lt;&lt;&lt;&lt;&lt;&lt;&lt;&lt;&lt;","")</f>
        <v>&lt;&lt;&lt;&lt;&lt;&lt;&lt;&lt;&lt;&lt;&lt;&lt;&lt;&lt;&lt;</v>
      </c>
      <c r="F98" s="381" t="str">
        <f>IF(ISBLANK($D98),"Required","")</f>
        <v>Required</v>
      </c>
      <c r="G98"/>
      <c r="H98" s="15"/>
      <c r="I98" s="509"/>
      <c r="J98"/>
    </row>
    <row r="99" spans="1:10" ht="37.200000000000003" customHeight="1" thickBot="1" x14ac:dyDescent="0.35">
      <c r="A99" s="379"/>
      <c r="B99" s="525" t="s">
        <v>661</v>
      </c>
      <c r="C99" s="526"/>
      <c r="D99" s="513"/>
      <c r="E99" s="382"/>
      <c r="F99" s="381"/>
      <c r="G99"/>
      <c r="H99" s="15"/>
      <c r="I99" s="509"/>
      <c r="J99"/>
    </row>
    <row r="100" spans="1:10" ht="30.75" customHeight="1" thickBot="1" x14ac:dyDescent="0.35">
      <c r="A100" s="170">
        <v>968</v>
      </c>
      <c r="B100" s="527" t="s">
        <v>150</v>
      </c>
      <c r="C100" s="528"/>
      <c r="D100" s="516"/>
      <c r="E100" s="383" t="str">
        <f>IF(ISBLANK($D100),"&lt;&lt;&lt;&lt;&lt;&lt;&lt;&lt;&lt;&lt;&lt;&lt;&lt;&lt;&lt;","")</f>
        <v>&lt;&lt;&lt;&lt;&lt;&lt;&lt;&lt;&lt;&lt;&lt;&lt;&lt;&lt;&lt;</v>
      </c>
      <c r="F100" s="381" t="str">
        <f>IF(ISBLANK($D100),"Required","")</f>
        <v>Required</v>
      </c>
      <c r="H100" s="15"/>
      <c r="I100" s="509"/>
      <c r="J100" s="254"/>
    </row>
    <row r="101" spans="1:10" ht="30.75" customHeight="1" x14ac:dyDescent="0.3">
      <c r="A101" s="57"/>
      <c r="B101" s="336"/>
      <c r="C101" s="336"/>
      <c r="D101" s="341" t="s">
        <v>14</v>
      </c>
      <c r="E101" s="337"/>
      <c r="F101" s="337"/>
      <c r="G101" s="337"/>
      <c r="H101" s="338"/>
      <c r="I101" s="158"/>
      <c r="J101"/>
    </row>
    <row r="102" spans="1:10" ht="30.75" customHeight="1" x14ac:dyDescent="0.3">
      <c r="A102" s="57"/>
      <c r="B102" s="244"/>
      <c r="C102" s="244"/>
      <c r="D102" s="94"/>
      <c r="E102" s="122"/>
      <c r="F102" s="291"/>
      <c r="G102" s="291"/>
      <c r="H102" s="15"/>
      <c r="I102" s="57"/>
      <c r="J102"/>
    </row>
    <row r="103" spans="1:10" ht="30.75" customHeight="1" x14ac:dyDescent="0.3">
      <c r="A103" s="57"/>
      <c r="B103" s="244"/>
      <c r="C103" s="244"/>
      <c r="D103" s="17"/>
      <c r="E103" s="243"/>
      <c r="F103" s="291"/>
      <c r="G103" s="291"/>
      <c r="H103" s="15"/>
      <c r="I103" s="57"/>
      <c r="J103"/>
    </row>
    <row r="104" spans="1:10" ht="30.75" customHeight="1" x14ac:dyDescent="0.3">
      <c r="A104" s="348"/>
      <c r="E104" s="365" t="e">
        <f>SUM(E7:E81)</f>
        <v>#N/A</v>
      </c>
      <c r="I104" s="57"/>
      <c r="J104"/>
    </row>
    <row r="105" spans="1:10" ht="31.2" customHeight="1" x14ac:dyDescent="0.3">
      <c r="A105" s="57"/>
      <c r="B105" s="305"/>
      <c r="C105" s="305"/>
      <c r="D105" s="292"/>
      <c r="E105" s="166"/>
      <c r="F105" s="16"/>
      <c r="G105" s="293"/>
      <c r="H105" s="15"/>
      <c r="I105" s="57"/>
      <c r="J105"/>
    </row>
    <row r="106" spans="1:10" x14ac:dyDescent="0.3">
      <c r="A106" s="170"/>
      <c r="B106" s="170"/>
      <c r="C106" s="170"/>
      <c r="D106" s="292"/>
      <c r="E106" s="166"/>
      <c r="F106" s="121"/>
      <c r="G106" s="293"/>
      <c r="H106" s="15"/>
      <c r="I106" s="57"/>
      <c r="J106"/>
    </row>
    <row r="107" spans="1:10" x14ac:dyDescent="0.3">
      <c r="A107" s="170"/>
      <c r="B107" s="170"/>
      <c r="C107" s="170"/>
      <c r="D107" s="294"/>
      <c r="E107" s="166"/>
      <c r="F107" s="121"/>
      <c r="G107" s="293"/>
      <c r="H107" s="15"/>
      <c r="I107" s="57"/>
      <c r="J107"/>
    </row>
    <row r="108" spans="1:10" x14ac:dyDescent="0.3">
      <c r="A108" s="170"/>
      <c r="B108" s="170"/>
      <c r="C108" s="170"/>
      <c r="D108" s="294"/>
      <c r="E108" s="166"/>
      <c r="F108" s="121"/>
      <c r="G108" s="293"/>
      <c r="H108" s="15"/>
      <c r="J108"/>
    </row>
    <row r="109" spans="1:10" x14ac:dyDescent="0.3">
      <c r="A109" s="170"/>
      <c r="B109" s="170"/>
      <c r="C109" s="170"/>
      <c r="D109" s="294"/>
      <c r="E109" s="166"/>
      <c r="F109" s="121"/>
      <c r="G109" s="293"/>
      <c r="H109" s="15"/>
      <c r="I109" s="57"/>
      <c r="J109"/>
    </row>
    <row r="110" spans="1:10" x14ac:dyDescent="0.3">
      <c r="A110" s="170"/>
      <c r="B110" s="170"/>
      <c r="C110" s="170"/>
      <c r="D110" s="294"/>
      <c r="E110" s="166"/>
      <c r="F110" s="121"/>
      <c r="G110" s="293"/>
      <c r="H110" s="15"/>
      <c r="I110" s="57"/>
      <c r="J110"/>
    </row>
    <row r="111" spans="1:10" x14ac:dyDescent="0.3">
      <c r="A111" s="170"/>
      <c r="D111" s="199"/>
      <c r="E111" s="166"/>
      <c r="F111" s="121"/>
      <c r="H111" s="15"/>
      <c r="I111" s="57"/>
      <c r="J111"/>
    </row>
    <row r="112" spans="1:10" x14ac:dyDescent="0.3">
      <c r="D112" s="199"/>
      <c r="E112" s="167"/>
      <c r="F112" s="121"/>
      <c r="H112" s="15"/>
      <c r="I112" s="57"/>
      <c r="J112"/>
    </row>
    <row r="113" spans="4:9" x14ac:dyDescent="0.3">
      <c r="D113" s="199"/>
      <c r="E113" s="166"/>
      <c r="F113" s="121"/>
      <c r="H113" s="15"/>
      <c r="I113" s="57"/>
    </row>
    <row r="114" spans="4:9" x14ac:dyDescent="0.3">
      <c r="D114" s="199"/>
      <c r="E114" s="122"/>
      <c r="F114" s="121"/>
      <c r="I114" s="57"/>
    </row>
    <row r="115" spans="4:9" x14ac:dyDescent="0.3">
      <c r="E115" s="165"/>
      <c r="F115" s="121"/>
      <c r="G115" s="296"/>
      <c r="I115" s="57"/>
    </row>
    <row r="116" spans="4:9" x14ac:dyDescent="0.3">
      <c r="E116" s="122"/>
      <c r="F116" s="121"/>
      <c r="I116" s="57"/>
    </row>
    <row r="117" spans="4:9" x14ac:dyDescent="0.3">
      <c r="E117" s="122"/>
      <c r="F117" s="121"/>
      <c r="I117" s="57"/>
    </row>
    <row r="118" spans="4:9" x14ac:dyDescent="0.3">
      <c r="E118" s="122"/>
      <c r="F118" s="121"/>
      <c r="I118" s="57"/>
    </row>
    <row r="119" spans="4:9" x14ac:dyDescent="0.3">
      <c r="I119" s="57"/>
    </row>
    <row r="120" spans="4:9" x14ac:dyDescent="0.3">
      <c r="I120" s="57"/>
    </row>
    <row r="121" spans="4:9" x14ac:dyDescent="0.3">
      <c r="I121" s="57"/>
    </row>
    <row r="122" spans="4:9" x14ac:dyDescent="0.3">
      <c r="I122" s="57"/>
    </row>
    <row r="123" spans="4:9" x14ac:dyDescent="0.3">
      <c r="I123" s="57"/>
    </row>
    <row r="124" spans="4:9" x14ac:dyDescent="0.3">
      <c r="I124" s="57"/>
    </row>
    <row r="125" spans="4:9" x14ac:dyDescent="0.3">
      <c r="I125" s="57"/>
    </row>
    <row r="126" spans="4:9" x14ac:dyDescent="0.3">
      <c r="I126" s="57"/>
    </row>
    <row r="127" spans="4:9" x14ac:dyDescent="0.3">
      <c r="I127" s="57"/>
    </row>
    <row r="128" spans="4:9" x14ac:dyDescent="0.3">
      <c r="I128" s="57"/>
    </row>
    <row r="129" spans="9:11" x14ac:dyDescent="0.3">
      <c r="I129" s="57"/>
    </row>
    <row r="130" spans="9:11" x14ac:dyDescent="0.3">
      <c r="I130" s="121"/>
    </row>
    <row r="131" spans="9:11" x14ac:dyDescent="0.3">
      <c r="I131" s="121"/>
      <c r="K131" s="122"/>
    </row>
    <row r="132" spans="9:11" x14ac:dyDescent="0.3">
      <c r="I132" s="121"/>
      <c r="K132" s="122"/>
    </row>
    <row r="133" spans="9:11" x14ac:dyDescent="0.3">
      <c r="I133" s="121"/>
      <c r="K133" s="122"/>
    </row>
    <row r="134" spans="9:11" x14ac:dyDescent="0.3">
      <c r="I134" s="121"/>
      <c r="K134" s="122"/>
    </row>
    <row r="135" spans="9:11" x14ac:dyDescent="0.3">
      <c r="I135" s="121"/>
      <c r="K135" s="122"/>
    </row>
    <row r="136" spans="9:11" x14ac:dyDescent="0.3">
      <c r="I136" s="121"/>
      <c r="K136" s="122"/>
    </row>
    <row r="137" spans="9:11" x14ac:dyDescent="0.3">
      <c r="I137" s="57"/>
      <c r="K137" s="122"/>
    </row>
    <row r="138" spans="9:11" x14ac:dyDescent="0.3">
      <c r="I138" s="57"/>
      <c r="K138" s="122"/>
    </row>
    <row r="139" spans="9:11" x14ac:dyDescent="0.3">
      <c r="I139" s="57"/>
      <c r="K139" s="122"/>
    </row>
    <row r="140" spans="9:11" x14ac:dyDescent="0.3">
      <c r="I140" s="57"/>
      <c r="K140" s="122"/>
    </row>
    <row r="141" spans="9:11" x14ac:dyDescent="0.3">
      <c r="I141" s="57"/>
      <c r="K141" s="122"/>
    </row>
    <row r="142" spans="9:11" x14ac:dyDescent="0.3">
      <c r="I142" s="57"/>
      <c r="K142" s="122"/>
    </row>
    <row r="143" spans="9:11" x14ac:dyDescent="0.3">
      <c r="I143" s="57"/>
      <c r="K143" s="122"/>
    </row>
    <row r="144" spans="9:11" x14ac:dyDescent="0.3">
      <c r="I144" s="57"/>
      <c r="K144" s="122"/>
    </row>
    <row r="145" spans="9:11" x14ac:dyDescent="0.3">
      <c r="I145" s="57"/>
      <c r="K145" s="122"/>
    </row>
    <row r="146" spans="9:11" x14ac:dyDescent="0.3">
      <c r="I146" s="121"/>
      <c r="K146" s="122"/>
    </row>
    <row r="147" spans="9:11" x14ac:dyDescent="0.3">
      <c r="I147" s="121"/>
      <c r="K147" s="122"/>
    </row>
    <row r="148" spans="9:11" x14ac:dyDescent="0.3">
      <c r="I148" s="121"/>
      <c r="K148" s="122"/>
    </row>
    <row r="149" spans="9:11" x14ac:dyDescent="0.3">
      <c r="I149" s="121"/>
      <c r="K149" s="122"/>
    </row>
    <row r="150" spans="9:11" x14ac:dyDescent="0.3">
      <c r="I150" s="121"/>
      <c r="K150" s="122"/>
    </row>
    <row r="151" spans="9:11" x14ac:dyDescent="0.3">
      <c r="I151" s="121"/>
      <c r="K151" s="122"/>
    </row>
    <row r="152" spans="9:11" x14ac:dyDescent="0.3">
      <c r="I152" s="121"/>
      <c r="K152" s="122"/>
    </row>
    <row r="153" spans="9:11" x14ac:dyDescent="0.3">
      <c r="I153" s="121"/>
      <c r="J153" s="122"/>
      <c r="K153" s="122"/>
    </row>
    <row r="154" spans="9:11" x14ac:dyDescent="0.3">
      <c r="I154" s="121"/>
      <c r="J154" s="122"/>
      <c r="K154" s="122"/>
    </row>
    <row r="155" spans="9:11" x14ac:dyDescent="0.3">
      <c r="I155" s="121"/>
      <c r="J155" s="122"/>
      <c r="K155" s="122"/>
    </row>
    <row r="156" spans="9:11" x14ac:dyDescent="0.3">
      <c r="I156" s="121"/>
      <c r="J156" s="122"/>
      <c r="K156" s="122"/>
    </row>
    <row r="157" spans="9:11" x14ac:dyDescent="0.3">
      <c r="I157" s="121"/>
      <c r="J157" s="122"/>
      <c r="K157" s="122"/>
    </row>
    <row r="158" spans="9:11" x14ac:dyDescent="0.3">
      <c r="I158" s="121"/>
      <c r="J158" s="122"/>
      <c r="K158" s="122"/>
    </row>
    <row r="159" spans="9:11" x14ac:dyDescent="0.3">
      <c r="I159" s="121"/>
      <c r="J159" s="122"/>
      <c r="K159" s="122"/>
    </row>
    <row r="160" spans="9:11" x14ac:dyDescent="0.3">
      <c r="I160" s="121"/>
      <c r="J160" s="122"/>
      <c r="K160" s="122"/>
    </row>
    <row r="161" spans="9:11" x14ac:dyDescent="0.3">
      <c r="I161" s="121"/>
      <c r="J161" s="122"/>
      <c r="K161" s="122"/>
    </row>
    <row r="162" spans="9:11" x14ac:dyDescent="0.3">
      <c r="I162" s="121"/>
      <c r="J162" s="122"/>
      <c r="K162" s="122"/>
    </row>
    <row r="163" spans="9:11" x14ac:dyDescent="0.3">
      <c r="I163" s="121"/>
      <c r="J163" s="122"/>
      <c r="K163" s="122"/>
    </row>
    <row r="164" spans="9:11" x14ac:dyDescent="0.3">
      <c r="I164" s="121"/>
      <c r="J164" s="122"/>
      <c r="K164" s="122"/>
    </row>
    <row r="165" spans="9:11" x14ac:dyDescent="0.3">
      <c r="I165" s="121"/>
      <c r="J165" s="122"/>
      <c r="K165" s="122"/>
    </row>
    <row r="166" spans="9:11" x14ac:dyDescent="0.3">
      <c r="I166" s="121"/>
      <c r="J166" s="122"/>
      <c r="K166" s="122"/>
    </row>
    <row r="167" spans="9:11" x14ac:dyDescent="0.3">
      <c r="I167" s="121"/>
      <c r="J167" s="122"/>
      <c r="K167" s="122"/>
    </row>
    <row r="168" spans="9:11" x14ac:dyDescent="0.3">
      <c r="I168" s="121"/>
      <c r="J168" s="122"/>
      <c r="K168" s="122"/>
    </row>
    <row r="169" spans="9:11" x14ac:dyDescent="0.3">
      <c r="I169" s="121"/>
      <c r="J169" s="122"/>
      <c r="K169" s="122"/>
    </row>
    <row r="170" spans="9:11" x14ac:dyDescent="0.3">
      <c r="I170" s="121"/>
      <c r="J170" s="122"/>
      <c r="K170" s="122"/>
    </row>
    <row r="171" spans="9:11" x14ac:dyDescent="0.3">
      <c r="I171" s="121"/>
      <c r="J171" s="122"/>
      <c r="K171" s="122"/>
    </row>
    <row r="172" spans="9:11" x14ac:dyDescent="0.3">
      <c r="I172" s="121"/>
      <c r="J172" s="122"/>
      <c r="K172" s="122"/>
    </row>
    <row r="173" spans="9:11" x14ac:dyDescent="0.3">
      <c r="I173" s="121"/>
      <c r="J173" s="122"/>
      <c r="K173" s="122"/>
    </row>
    <row r="174" spans="9:11" x14ac:dyDescent="0.3">
      <c r="I174" s="121"/>
      <c r="J174" s="122"/>
      <c r="K174" s="122"/>
    </row>
    <row r="175" spans="9:11" x14ac:dyDescent="0.3">
      <c r="I175" s="121"/>
      <c r="J175" s="122"/>
      <c r="K175" s="122"/>
    </row>
    <row r="176" spans="9:11" x14ac:dyDescent="0.3">
      <c r="I176" s="121"/>
      <c r="J176" s="122"/>
      <c r="K176" s="122"/>
    </row>
    <row r="177" spans="9:11" x14ac:dyDescent="0.3">
      <c r="I177" s="121"/>
      <c r="J177" s="122"/>
      <c r="K177" s="122"/>
    </row>
    <row r="178" spans="9:11" x14ac:dyDescent="0.3">
      <c r="I178" s="121"/>
      <c r="J178" s="122"/>
      <c r="K178" s="122"/>
    </row>
    <row r="179" spans="9:11" x14ac:dyDescent="0.3">
      <c r="I179" s="121"/>
      <c r="J179" s="122"/>
      <c r="K179" s="122"/>
    </row>
    <row r="180" spans="9:11" x14ac:dyDescent="0.3">
      <c r="I180" s="121"/>
      <c r="J180" s="122"/>
      <c r="K180" s="122"/>
    </row>
    <row r="181" spans="9:11" x14ac:dyDescent="0.3">
      <c r="I181" s="121"/>
      <c r="J181" s="122"/>
      <c r="K181" s="122"/>
    </row>
    <row r="182" spans="9:11" x14ac:dyDescent="0.3">
      <c r="I182" s="121"/>
      <c r="J182" s="122"/>
      <c r="K182" s="122"/>
    </row>
    <row r="183" spans="9:11" x14ac:dyDescent="0.3">
      <c r="I183" s="121"/>
      <c r="J183" s="122"/>
      <c r="K183" s="122"/>
    </row>
    <row r="184" spans="9:11" x14ac:dyDescent="0.3">
      <c r="I184" s="121"/>
      <c r="J184" s="122"/>
      <c r="K184" s="122"/>
    </row>
    <row r="185" spans="9:11" x14ac:dyDescent="0.3">
      <c r="I185" s="121"/>
      <c r="J185" s="122"/>
      <c r="K185" s="122"/>
    </row>
    <row r="186" spans="9:11" x14ac:dyDescent="0.3">
      <c r="I186" s="121"/>
      <c r="J186" s="122"/>
      <c r="K186" s="122"/>
    </row>
    <row r="187" spans="9:11" x14ac:dyDescent="0.3">
      <c r="I187" s="121"/>
      <c r="J187" s="122"/>
      <c r="K187" s="122"/>
    </row>
    <row r="188" spans="9:11" x14ac:dyDescent="0.3">
      <c r="I188" s="121"/>
      <c r="J188" s="122"/>
      <c r="K188" s="122"/>
    </row>
    <row r="189" spans="9:11" x14ac:dyDescent="0.3">
      <c r="I189" s="121"/>
      <c r="J189" s="122"/>
      <c r="K189" s="122"/>
    </row>
    <row r="190" spans="9:11" x14ac:dyDescent="0.3">
      <c r="I190" s="121"/>
      <c r="J190" s="122"/>
      <c r="K190" s="122"/>
    </row>
    <row r="191" spans="9:11" x14ac:dyDescent="0.3">
      <c r="I191" s="121"/>
      <c r="J191" s="122"/>
      <c r="K191" s="122"/>
    </row>
    <row r="192" spans="9:11" x14ac:dyDescent="0.3">
      <c r="I192" s="121"/>
      <c r="J192" s="122"/>
      <c r="K192" s="122"/>
    </row>
    <row r="193" spans="9:11" x14ac:dyDescent="0.3">
      <c r="I193" s="121"/>
      <c r="J193" s="122"/>
      <c r="K193" s="122"/>
    </row>
    <row r="194" spans="9:11" x14ac:dyDescent="0.3">
      <c r="I194" s="121"/>
      <c r="J194" s="122"/>
      <c r="K194" s="122"/>
    </row>
    <row r="195" spans="9:11" x14ac:dyDescent="0.3">
      <c r="I195" s="121"/>
      <c r="J195" s="122"/>
      <c r="K195" s="122"/>
    </row>
    <row r="196" spans="9:11" x14ac:dyDescent="0.3">
      <c r="I196" s="121"/>
      <c r="J196" s="122"/>
      <c r="K196" s="122"/>
    </row>
    <row r="197" spans="9:11" x14ac:dyDescent="0.3">
      <c r="I197" s="121"/>
      <c r="J197" s="122"/>
      <c r="K197" s="122"/>
    </row>
    <row r="198" spans="9:11" x14ac:dyDescent="0.3">
      <c r="I198" s="121"/>
      <c r="J198" s="122"/>
      <c r="K198" s="122"/>
    </row>
    <row r="199" spans="9:11" x14ac:dyDescent="0.3">
      <c r="I199" s="121"/>
      <c r="J199" s="122"/>
      <c r="K199" s="122"/>
    </row>
    <row r="200" spans="9:11" x14ac:dyDescent="0.3">
      <c r="I200" s="121"/>
      <c r="J200" s="122"/>
    </row>
    <row r="201" spans="9:11" x14ac:dyDescent="0.3">
      <c r="I201" s="121"/>
      <c r="J201" s="122"/>
    </row>
    <row r="202" spans="9:11" x14ac:dyDescent="0.3">
      <c r="I202" s="121"/>
      <c r="J202" s="122"/>
    </row>
    <row r="203" spans="9:11" x14ac:dyDescent="0.3">
      <c r="I203" s="121"/>
      <c r="J203" s="122"/>
    </row>
    <row r="204" spans="9:11" x14ac:dyDescent="0.3">
      <c r="I204" s="121"/>
      <c r="J204" s="122"/>
    </row>
    <row r="205" spans="9:11" x14ac:dyDescent="0.3">
      <c r="I205" s="121"/>
      <c r="J205" s="122"/>
    </row>
    <row r="206" spans="9:11" x14ac:dyDescent="0.3">
      <c r="I206" s="121"/>
      <c r="J206" s="122"/>
    </row>
    <row r="207" spans="9:11" x14ac:dyDescent="0.3">
      <c r="I207" s="121"/>
      <c r="J207" s="122"/>
    </row>
    <row r="208" spans="9:11" x14ac:dyDescent="0.3">
      <c r="I208" s="121"/>
      <c r="J208" s="122"/>
    </row>
    <row r="209" spans="9:10" x14ac:dyDescent="0.3">
      <c r="I209" s="121"/>
      <c r="J209" s="122"/>
    </row>
    <row r="210" spans="9:10" x14ac:dyDescent="0.3">
      <c r="I210" s="121"/>
      <c r="J210" s="122"/>
    </row>
    <row r="211" spans="9:10" x14ac:dyDescent="0.3">
      <c r="I211" s="121"/>
      <c r="J211" s="122"/>
    </row>
    <row r="212" spans="9:10" x14ac:dyDescent="0.3">
      <c r="I212" s="121"/>
      <c r="J212" s="122"/>
    </row>
    <row r="213" spans="9:10" x14ac:dyDescent="0.3">
      <c r="I213" s="121"/>
      <c r="J213" s="122"/>
    </row>
    <row r="214" spans="9:10" x14ac:dyDescent="0.3">
      <c r="I214" s="121"/>
      <c r="J214" s="122"/>
    </row>
    <row r="215" spans="9:10" x14ac:dyDescent="0.3">
      <c r="I215" s="57"/>
      <c r="J215" s="122"/>
    </row>
    <row r="216" spans="9:10" x14ac:dyDescent="0.3">
      <c r="I216" s="57"/>
      <c r="J216" s="122"/>
    </row>
    <row r="217" spans="9:10" x14ac:dyDescent="0.3">
      <c r="I217" s="57"/>
      <c r="J217" s="122"/>
    </row>
    <row r="218" spans="9:10" x14ac:dyDescent="0.3">
      <c r="I218" s="57"/>
      <c r="J218" s="122"/>
    </row>
    <row r="219" spans="9:10" x14ac:dyDescent="0.3">
      <c r="I219" s="57"/>
      <c r="J219" s="122"/>
    </row>
    <row r="220" spans="9:10" x14ac:dyDescent="0.3">
      <c r="I220" s="57"/>
      <c r="J220" s="122"/>
    </row>
    <row r="221" spans="9:10" x14ac:dyDescent="0.3">
      <c r="I221" s="57"/>
      <c r="J221" s="122"/>
    </row>
    <row r="222" spans="9:10" x14ac:dyDescent="0.3">
      <c r="I222" s="57"/>
    </row>
    <row r="223" spans="9:10" x14ac:dyDescent="0.3">
      <c r="I223" s="57"/>
    </row>
    <row r="224" spans="9:10" x14ac:dyDescent="0.3">
      <c r="I224" s="57"/>
    </row>
  </sheetData>
  <sheetProtection algorithmName="SHA-512" hashValue="UkoObCoQhiJIXsQD04jfoX1N8Fl3nDQZ4uHDBz02RefFSKn6MN7Q0WuxP0cqvalVSBHA5aJCcf91PDJ6v1/Kig==" saltValue="WL7NdCnwNHTyw9hC8J603g==" spinCount="100000" sheet="1" formatCells="0"/>
  <dataConsolidate link="1"/>
  <mergeCells count="11">
    <mergeCell ref="E2:G2"/>
    <mergeCell ref="B2:C2"/>
    <mergeCell ref="B89:E89"/>
    <mergeCell ref="B82:D82"/>
    <mergeCell ref="B90:E90"/>
    <mergeCell ref="B98:C98"/>
    <mergeCell ref="B100:C100"/>
    <mergeCell ref="B97:C97"/>
    <mergeCell ref="B95:C95"/>
    <mergeCell ref="B96:C96"/>
    <mergeCell ref="B99:C99"/>
  </mergeCells>
  <phoneticPr fontId="53" type="noConversion"/>
  <conditionalFormatting sqref="H62:H67">
    <cfRule type="cellIs" dxfId="27" priority="118" stopIfTrue="1" operator="notEqual">
      <formula>0</formula>
    </cfRule>
  </conditionalFormatting>
  <conditionalFormatting sqref="H22">
    <cfRule type="cellIs" dxfId="26" priority="114" stopIfTrue="1" operator="notEqual">
      <formula>0</formula>
    </cfRule>
  </conditionalFormatting>
  <conditionalFormatting sqref="H52">
    <cfRule type="cellIs" dxfId="25" priority="112" stopIfTrue="1" operator="notEqual">
      <formula>0</formula>
    </cfRule>
  </conditionalFormatting>
  <conditionalFormatting sqref="G79">
    <cfRule type="cellIs" priority="79" stopIfTrue="1" operator="equal">
      <formula>";;;"</formula>
    </cfRule>
  </conditionalFormatting>
  <conditionalFormatting sqref="G79">
    <cfRule type="cellIs" dxfId="24" priority="78" stopIfTrue="1" operator="equal">
      <formula>0</formula>
    </cfRule>
  </conditionalFormatting>
  <conditionalFormatting sqref="G76">
    <cfRule type="cellIs" priority="14" stopIfTrue="1" operator="equal">
      <formula>";;;"</formula>
    </cfRule>
  </conditionalFormatting>
  <conditionalFormatting sqref="G76">
    <cfRule type="cellIs" dxfId="23" priority="13" stopIfTrue="1" operator="equal">
      <formula>0</formula>
    </cfRule>
  </conditionalFormatting>
  <conditionalFormatting sqref="G76">
    <cfRule type="cellIs" dxfId="22" priority="12" stopIfTrue="1" operator="equal">
      <formula>0</formula>
    </cfRule>
  </conditionalFormatting>
  <conditionalFormatting sqref="G74">
    <cfRule type="cellIs" priority="11" stopIfTrue="1" operator="equal">
      <formula>";;;"</formula>
    </cfRule>
  </conditionalFormatting>
  <conditionalFormatting sqref="G74">
    <cfRule type="cellIs" dxfId="21" priority="10" stopIfTrue="1" operator="equal">
      <formula>0</formula>
    </cfRule>
  </conditionalFormatting>
  <conditionalFormatting sqref="G74">
    <cfRule type="cellIs" dxfId="20" priority="9" stopIfTrue="1" operator="equal">
      <formula>0</formula>
    </cfRule>
  </conditionalFormatting>
  <conditionalFormatting sqref="G78">
    <cfRule type="cellIs" priority="8" stopIfTrue="1" operator="equal">
      <formula>";;;"</formula>
    </cfRule>
  </conditionalFormatting>
  <conditionalFormatting sqref="G78">
    <cfRule type="cellIs" dxfId="19" priority="7" stopIfTrue="1" operator="equal">
      <formula>0</formula>
    </cfRule>
  </conditionalFormatting>
  <conditionalFormatting sqref="G78">
    <cfRule type="cellIs" dxfId="18" priority="6" stopIfTrue="1" operator="equal">
      <formula>0</formula>
    </cfRule>
  </conditionalFormatting>
  <conditionalFormatting sqref="H35:H36">
    <cfRule type="cellIs" dxfId="17" priority="5" stopIfTrue="1" operator="notEqual">
      <formula>0</formula>
    </cfRule>
  </conditionalFormatting>
  <conditionalFormatting sqref="H60:H61">
    <cfRule type="cellIs" dxfId="16" priority="4" stopIfTrue="1" operator="notEqual">
      <formula>0</formula>
    </cfRule>
  </conditionalFormatting>
  <conditionalFormatting sqref="G77">
    <cfRule type="cellIs" priority="3" stopIfTrue="1" operator="equal">
      <formula>";;;"</formula>
    </cfRule>
  </conditionalFormatting>
  <conditionalFormatting sqref="G77">
    <cfRule type="cellIs" dxfId="15" priority="2" stopIfTrue="1" operator="equal">
      <formula>0</formula>
    </cfRule>
  </conditionalFormatting>
  <conditionalFormatting sqref="G77">
    <cfRule type="cellIs" dxfId="14" priority="1" stopIfTrue="1" operator="equal">
      <formula>0</formula>
    </cfRule>
  </conditionalFormatting>
  <dataValidations xWindow="829" yWindow="690" count="9">
    <dataValidation type="list" allowBlank="1" showInputMessage="1" showErrorMessage="1" sqref="F86" xr:uid="{9CC5535C-800A-4D03-A86E-273A5BC3EBB6}">
      <formula1>$M$1:$M$2</formula1>
    </dataValidation>
    <dataValidation type="list" allowBlank="1" showInputMessage="1" showErrorMessage="1" sqref="F85"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67 F27:F36 F18:F22 F38:F39 F24:F25 F41:F53 F55:F61 F69" xr:uid="{B5815DCD-160E-4CA9-A461-76D5F396E4F1}">
      <formula1>ISNUMBER(F18)</formula1>
    </dataValidation>
    <dataValidation type="custom" allowBlank="1" showErrorMessage="1" error="Please enter a numeric value.  If this data is not applicable to your unit of government, the cell should be populated with zero." sqref="F76:F78 F74 F81" xr:uid="{6656F482-2030-43E8-B669-24F0F4187CE8}">
      <formula1>ISNUMBER(F74)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73"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custom" allowBlank="1" showErrorMessage="1" error="Please enter a numeric value.  If this data is not applicable to your unit of government the cell should be populated with zero." sqref="F71" xr:uid="{D5F24CE6-9786-458B-B777-00A8A5AC1590}">
      <formula1>ISNUMBER(F71)</formula1>
    </dataValidation>
    <dataValidation type="list" allowBlank="1" showErrorMessage="1" prompt="Please select from drop down list." sqref="F72" xr:uid="{B9C64FFD-F352-4D29-84D0-9BA51DAB1DE0}">
      <formula1>$O$1:$O$2</formula1>
    </dataValidation>
    <dataValidation type="list" allowBlank="1" showErrorMessage="1" prompt="Please select from the drop down list." sqref="F75" xr:uid="{DF8B34D5-492C-42EF-A6D3-69BCD50D86CA}">
      <formula1>$O$1:$O$4</formula1>
    </dataValidation>
  </dataValidations>
  <printOptions headings="1" gridLines="1"/>
  <pageMargins left="0.25" right="0.25" top="0.25" bottom="0.75" header="0.3" footer="0.3"/>
  <pageSetup scale="74"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Names(H)'!$A$1:$A$58</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L43"/>
  <sheetViews>
    <sheetView zoomScaleNormal="100" workbookViewId="0">
      <selection activeCell="C9" sqref="C9"/>
    </sheetView>
  </sheetViews>
  <sheetFormatPr defaultColWidth="8.88671875" defaultRowHeight="14.4" x14ac:dyDescent="0.3"/>
  <cols>
    <col min="1" max="1" width="7.6640625" style="92" customWidth="1"/>
    <col min="2" max="2" width="103.109375" style="116" customWidth="1"/>
    <col min="3" max="3" width="19" style="116" customWidth="1"/>
    <col min="4" max="4" width="50.33203125" style="343" customWidth="1"/>
    <col min="5" max="5" width="32" customWidth="1"/>
    <col min="6" max="6" width="12.21875" customWidth="1"/>
    <col min="7" max="7" width="9.5546875" customWidth="1"/>
    <col min="8" max="9" width="8.88671875" style="116"/>
    <col min="10" max="10" width="1.6640625" style="116" customWidth="1"/>
    <col min="11" max="12" width="8.88671875" style="116" hidden="1" customWidth="1"/>
    <col min="13" max="13" width="13" style="116" customWidth="1"/>
    <col min="14" max="16384" width="8.88671875" style="116"/>
  </cols>
  <sheetData>
    <row r="1" spans="1:12" ht="12" customHeight="1" thickBot="1" x14ac:dyDescent="0.35"/>
    <row r="2" spans="1:12" ht="38.4" customHeight="1" thickBot="1" x14ac:dyDescent="0.35">
      <c r="A2" s="542" t="s">
        <v>362</v>
      </c>
      <c r="B2" s="543"/>
      <c r="C2" s="543"/>
      <c r="D2" s="543"/>
    </row>
    <row r="3" spans="1:12" ht="11.4" customHeight="1" thickBot="1" x14ac:dyDescent="0.35">
      <c r="A3" s="410"/>
    </row>
    <row r="4" spans="1:12" ht="24" customHeight="1" thickBot="1" x14ac:dyDescent="0.35">
      <c r="A4" s="544" t="s">
        <v>363</v>
      </c>
      <c r="B4" s="545"/>
      <c r="C4" s="545"/>
      <c r="D4" s="545"/>
    </row>
    <row r="5" spans="1:12" ht="9.6" customHeight="1" thickBot="1" x14ac:dyDescent="0.35">
      <c r="A5" s="411"/>
      <c r="B5" s="412"/>
      <c r="C5" s="412"/>
      <c r="D5" s="413"/>
    </row>
    <row r="6" spans="1:12" ht="25.2" customHeight="1" thickBot="1" x14ac:dyDescent="0.35">
      <c r="A6" s="546" t="s">
        <v>259</v>
      </c>
      <c r="B6" s="547"/>
      <c r="C6" s="547"/>
      <c r="D6" s="547"/>
    </row>
    <row r="7" spans="1:12" ht="13.95" customHeight="1" thickBot="1" x14ac:dyDescent="0.35">
      <c r="A7" s="414"/>
      <c r="B7" s="415"/>
      <c r="C7" s="415"/>
      <c r="D7" s="416"/>
    </row>
    <row r="8" spans="1:12" ht="43.8" customHeight="1" x14ac:dyDescent="0.3">
      <c r="A8" s="417" t="s">
        <v>256</v>
      </c>
      <c r="B8" s="418"/>
      <c r="C8" s="418"/>
      <c r="D8" s="419"/>
      <c r="E8" s="488" t="s">
        <v>753</v>
      </c>
    </row>
    <row r="9" spans="1:12" s="355" customFormat="1" ht="40.200000000000003" customHeight="1" x14ac:dyDescent="0.3">
      <c r="A9" s="420">
        <v>906</v>
      </c>
      <c r="B9" s="421" t="s">
        <v>188</v>
      </c>
      <c r="C9" s="469"/>
      <c r="D9" s="422" t="str">
        <f t="shared" ref="D9:D18" si="0">IF(C9="","This Question must be answered before uploading, the report will not be processed if left blank","")</f>
        <v>This Question must be answered before uploading, the report will not be processed if left blank</v>
      </c>
      <c r="E9" s="497"/>
      <c r="F9"/>
      <c r="G9"/>
    </row>
    <row r="10" spans="1:12" ht="40.200000000000003" customHeight="1" x14ac:dyDescent="0.3">
      <c r="A10" s="420">
        <v>907</v>
      </c>
      <c r="B10" s="421" t="s">
        <v>358</v>
      </c>
      <c r="C10" s="469"/>
      <c r="D10" s="422" t="str">
        <f t="shared" si="0"/>
        <v>This Question must be answered before uploading, the report will not be processed if left blank</v>
      </c>
      <c r="E10" s="497"/>
      <c r="H10" s="355"/>
      <c r="I10" s="355"/>
      <c r="J10" s="355"/>
      <c r="K10" s="355"/>
      <c r="L10" s="355"/>
    </row>
    <row r="11" spans="1:12" ht="44.4" customHeight="1" x14ac:dyDescent="0.3">
      <c r="A11" s="495">
        <v>1058</v>
      </c>
      <c r="B11" s="494" t="s">
        <v>741</v>
      </c>
      <c r="C11" s="469"/>
      <c r="D11" s="422" t="str">
        <f t="shared" si="0"/>
        <v>This Question must be answered before uploading, the report will not be processed if left blank</v>
      </c>
      <c r="E11" s="497"/>
    </row>
    <row r="12" spans="1:12" ht="64.2" customHeight="1" x14ac:dyDescent="0.3">
      <c r="A12" s="495">
        <v>1059</v>
      </c>
      <c r="B12" s="496" t="s">
        <v>742</v>
      </c>
      <c r="C12" s="469"/>
      <c r="D12" s="422"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497"/>
      <c r="I12" s="355"/>
      <c r="J12" s="355"/>
      <c r="K12" s="355"/>
      <c r="L12" s="355"/>
    </row>
    <row r="13" spans="1:12" ht="64.2" customHeight="1" x14ac:dyDescent="0.3">
      <c r="A13" s="495">
        <v>1078</v>
      </c>
      <c r="B13" s="494" t="s">
        <v>743</v>
      </c>
      <c r="C13" s="469"/>
      <c r="D13" s="422"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497"/>
      <c r="F13" s="116"/>
      <c r="G13" s="116"/>
      <c r="I13" s="355"/>
      <c r="J13" s="355"/>
      <c r="K13" s="355"/>
      <c r="L13" s="355"/>
    </row>
    <row r="14" spans="1:12" ht="64.2" customHeight="1" x14ac:dyDescent="0.3">
      <c r="A14" s="495">
        <v>1067</v>
      </c>
      <c r="B14" s="496" t="s">
        <v>744</v>
      </c>
      <c r="C14" s="469"/>
      <c r="D14" s="422"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497"/>
      <c r="F14" s="116"/>
      <c r="G14" s="116"/>
      <c r="I14" s="355"/>
      <c r="J14" s="355"/>
      <c r="K14" s="355"/>
      <c r="L14" s="355"/>
    </row>
    <row r="15" spans="1:12" ht="40.200000000000003" customHeight="1" x14ac:dyDescent="0.3">
      <c r="A15" s="420">
        <v>951</v>
      </c>
      <c r="B15" s="421" t="s">
        <v>359</v>
      </c>
      <c r="C15" s="469"/>
      <c r="D15" s="422" t="str">
        <f t="shared" si="0"/>
        <v>This Question must be answered before uploading, the report will not be processed if left blank</v>
      </c>
      <c r="E15" s="497"/>
      <c r="H15" s="355"/>
      <c r="I15" s="355"/>
      <c r="J15" s="355"/>
      <c r="K15" s="355"/>
      <c r="L15" s="355"/>
    </row>
    <row r="16" spans="1:12" ht="40.200000000000003" customHeight="1" x14ac:dyDescent="0.3">
      <c r="A16" s="420">
        <v>953</v>
      </c>
      <c r="B16" s="421" t="s">
        <v>754</v>
      </c>
      <c r="C16" s="469"/>
      <c r="D16" s="422" t="str">
        <f t="shared" si="0"/>
        <v>This Question must be answered before uploading, the report will not be processed if left blank</v>
      </c>
      <c r="E16" s="497"/>
      <c r="I16" s="355"/>
      <c r="J16" s="355"/>
      <c r="K16" s="355"/>
      <c r="L16" s="355"/>
    </row>
    <row r="17" spans="1:12" ht="40.200000000000003" customHeight="1" x14ac:dyDescent="0.3">
      <c r="A17" s="420">
        <v>955</v>
      </c>
      <c r="B17" s="421" t="s">
        <v>745</v>
      </c>
      <c r="C17" s="469"/>
      <c r="D17" s="422" t="str">
        <f t="shared" si="0"/>
        <v>This Question must be answered before uploading, the report will not be processed if left blank</v>
      </c>
      <c r="E17" s="497"/>
      <c r="H17" s="355"/>
      <c r="I17" s="355"/>
      <c r="J17" s="355"/>
      <c r="K17" s="355"/>
      <c r="L17" s="355"/>
    </row>
    <row r="18" spans="1:12" ht="40.200000000000003" customHeight="1" x14ac:dyDescent="0.3">
      <c r="A18" s="420">
        <v>957</v>
      </c>
      <c r="B18" s="421" t="s">
        <v>746</v>
      </c>
      <c r="C18" s="469"/>
      <c r="D18" s="422" t="str">
        <f t="shared" si="0"/>
        <v>This Question must be answered before uploading, the report will not be processed if left blank</v>
      </c>
      <c r="E18" s="497"/>
      <c r="I18" s="355"/>
      <c r="J18" s="355"/>
      <c r="K18" s="355"/>
      <c r="L18" s="355"/>
    </row>
    <row r="19" spans="1:12" ht="40.200000000000003" customHeight="1" x14ac:dyDescent="0.3">
      <c r="A19" s="420" t="s">
        <v>203</v>
      </c>
      <c r="B19" s="421" t="s">
        <v>1057</v>
      </c>
      <c r="C19" s="469"/>
      <c r="D19" s="422" t="str">
        <f>IF(C19="","This Question must be answered before uploading, the report will not be processed if left blank",IF(C19="Yes","Please submit copy via LGC File Portal.",""))</f>
        <v>This Question must be answered before uploading, the report will not be processed if left blank</v>
      </c>
      <c r="E19" s="497"/>
      <c r="H19" s="355"/>
      <c r="I19" s="355"/>
      <c r="J19" s="355"/>
      <c r="K19" s="355"/>
      <c r="L19" s="355"/>
    </row>
    <row r="20" spans="1:12" ht="40.200000000000003" customHeight="1" x14ac:dyDescent="0.3">
      <c r="A20" s="420" t="s">
        <v>204</v>
      </c>
      <c r="B20" s="494" t="s">
        <v>747</v>
      </c>
      <c r="C20" s="469"/>
      <c r="D20" s="422" t="str">
        <f t="shared" ref="D20:D21" si="1">IF(C20="","This Question must be answered before uploading, the report will not be processed if left blank",IF(C20="Yes","Please submit copy via LGC File Portal.",""))</f>
        <v>This Question must be answered before uploading, the report will not be processed if left blank</v>
      </c>
      <c r="E20" s="497"/>
      <c r="H20" s="355"/>
      <c r="I20" s="355"/>
      <c r="J20" s="355"/>
      <c r="K20" s="355"/>
      <c r="L20" s="355"/>
    </row>
    <row r="21" spans="1:12" ht="40.200000000000003" customHeight="1" x14ac:dyDescent="0.3">
      <c r="A21" s="420" t="s">
        <v>205</v>
      </c>
      <c r="B21" s="494" t="s">
        <v>748</v>
      </c>
      <c r="C21" s="469"/>
      <c r="D21" s="422" t="str">
        <f t="shared" si="1"/>
        <v>This Question must be answered before uploading, the report will not be processed if left blank</v>
      </c>
      <c r="E21" s="497"/>
      <c r="H21" s="355"/>
      <c r="I21" s="355"/>
      <c r="J21" s="355"/>
      <c r="K21" s="355"/>
      <c r="L21" s="355"/>
    </row>
    <row r="22" spans="1:12" ht="25.5" customHeight="1" x14ac:dyDescent="0.3">
      <c r="A22" s="487" t="s">
        <v>749</v>
      </c>
      <c r="B22" s="482"/>
      <c r="C22" s="483"/>
      <c r="D22" s="484"/>
      <c r="E22" s="431"/>
      <c r="H22" s="355"/>
      <c r="I22" s="355"/>
      <c r="J22" s="355"/>
      <c r="K22" s="355"/>
      <c r="L22" s="355"/>
    </row>
    <row r="23" spans="1:12" ht="35.4" customHeight="1" x14ac:dyDescent="0.3">
      <c r="A23" s="495">
        <v>1068</v>
      </c>
      <c r="B23" s="494" t="s">
        <v>750</v>
      </c>
      <c r="C23" s="485"/>
      <c r="D23" s="517" t="str">
        <f>IF(C23="","This Question must be answered before uploading, the report will not be processed if left blank","")</f>
        <v>This Question must be answered before uploading, the report will not be processed if left blank</v>
      </c>
      <c r="E23" s="431"/>
      <c r="F23" s="116"/>
      <c r="G23" s="116"/>
      <c r="H23" s="355"/>
      <c r="I23" s="355"/>
      <c r="J23" s="355"/>
      <c r="K23" s="355"/>
      <c r="L23" s="355"/>
    </row>
    <row r="24" spans="1:12" ht="35.4" customHeight="1" x14ac:dyDescent="0.3">
      <c r="A24" s="495">
        <v>1069</v>
      </c>
      <c r="B24" s="494" t="s">
        <v>751</v>
      </c>
      <c r="C24" s="485"/>
      <c r="D24" s="517" t="str">
        <f t="shared" ref="D24:D26" si="2">IF(C24="","This Question must be answered before uploading, the report will not be processed if left blank","")</f>
        <v>This Question must be answered before uploading, the report will not be processed if left blank</v>
      </c>
      <c r="E24" s="431"/>
      <c r="F24" s="116"/>
      <c r="G24" s="116"/>
      <c r="H24" s="355"/>
      <c r="I24" s="355"/>
      <c r="J24" s="355"/>
      <c r="K24" s="355"/>
      <c r="L24" s="355"/>
    </row>
    <row r="25" spans="1:12" ht="35.4" customHeight="1" x14ac:dyDescent="0.3">
      <c r="A25" s="495">
        <v>1070</v>
      </c>
      <c r="B25" s="494" t="s">
        <v>752</v>
      </c>
      <c r="C25" s="485"/>
      <c r="D25" s="517" t="str">
        <f t="shared" si="2"/>
        <v>This Question must be answered before uploading, the report will not be processed if left blank</v>
      </c>
      <c r="E25" s="431"/>
      <c r="F25" s="116"/>
      <c r="G25" s="116"/>
      <c r="H25" s="355"/>
      <c r="I25" s="355"/>
      <c r="J25" s="355"/>
      <c r="K25" s="355"/>
      <c r="L25" s="355"/>
    </row>
    <row r="26" spans="1:12" ht="35.4" customHeight="1" x14ac:dyDescent="0.3">
      <c r="A26" s="495">
        <v>1071</v>
      </c>
      <c r="B26" s="494" t="s">
        <v>764</v>
      </c>
      <c r="C26" s="486"/>
      <c r="D26" s="517" t="str">
        <f t="shared" si="2"/>
        <v>This Question must be answered before uploading, the report will not be processed if left blank</v>
      </c>
      <c r="E26" s="431"/>
      <c r="F26" s="116"/>
      <c r="G26" s="116"/>
      <c r="H26" s="355"/>
      <c r="I26" s="355"/>
      <c r="J26" s="355"/>
      <c r="K26" s="355"/>
      <c r="L26" s="355"/>
    </row>
    <row r="27" spans="1:12" ht="13.2" customHeight="1" x14ac:dyDescent="0.3">
      <c r="B27" s="343"/>
      <c r="D27" s="423"/>
      <c r="E27" s="431"/>
      <c r="F27" s="116"/>
      <c r="G27" s="116"/>
      <c r="H27" s="355"/>
      <c r="I27" s="355"/>
      <c r="J27" s="355"/>
      <c r="K27" s="355"/>
      <c r="L27" s="355"/>
    </row>
    <row r="28" spans="1:12" ht="40.200000000000003" customHeight="1" x14ac:dyDescent="0.3">
      <c r="A28" s="424" t="s">
        <v>206</v>
      </c>
      <c r="B28" s="422" t="str">
        <f>IF(D28="","This Question must be answered before uploading, the report will not be processed if left blank","")</f>
        <v>This Question must be answered before uploading, the report will not be processed if left blank</v>
      </c>
      <c r="C28" s="425" t="s">
        <v>189</v>
      </c>
      <c r="D28" s="470"/>
      <c r="E28" s="431"/>
    </row>
    <row r="29" spans="1:12" ht="14.4" customHeight="1" x14ac:dyDescent="0.3">
      <c r="B29" s="343"/>
      <c r="D29" s="423"/>
      <c r="E29" s="431"/>
    </row>
    <row r="30" spans="1:12" ht="40.200000000000003" customHeight="1" x14ac:dyDescent="0.3">
      <c r="A30" s="424" t="s">
        <v>207</v>
      </c>
      <c r="B30" s="422" t="str">
        <f>IF(D30="","This Question must be answered before uploading, the report will not be processed if left blank","")</f>
        <v>This Question must be answered before uploading, the report will not be processed if left blank</v>
      </c>
      <c r="C30" s="425" t="s">
        <v>190</v>
      </c>
      <c r="D30" s="470"/>
      <c r="E30" s="431"/>
    </row>
    <row r="31" spans="1:12" ht="14.4" customHeight="1" x14ac:dyDescent="0.3">
      <c r="B31" s="343"/>
      <c r="D31" s="423"/>
      <c r="E31" s="508"/>
    </row>
    <row r="32" spans="1:12" ht="40.200000000000003" customHeight="1" x14ac:dyDescent="0.3">
      <c r="A32" s="424" t="s">
        <v>258</v>
      </c>
      <c r="B32" s="422" t="str">
        <f>IF(D32="","This Question must be answered before uploading, the report will not be processed if left blank","")</f>
        <v>This Question must be answered before uploading, the report will not be processed if left blank</v>
      </c>
      <c r="C32" s="425" t="s">
        <v>360</v>
      </c>
      <c r="D32" s="471"/>
      <c r="E32" s="431"/>
    </row>
    <row r="35" spans="1:4" x14ac:dyDescent="0.3">
      <c r="D35" s="343" t="s">
        <v>128</v>
      </c>
    </row>
    <row r="39" spans="1:4" x14ac:dyDescent="0.3">
      <c r="A39" s="472"/>
      <c r="B39" s="473" t="s">
        <v>191</v>
      </c>
      <c r="C39" s="473">
        <v>1</v>
      </c>
      <c r="D39" s="474"/>
    </row>
    <row r="40" spans="1:4" x14ac:dyDescent="0.3">
      <c r="A40" s="475"/>
      <c r="B40" s="476" t="s">
        <v>192</v>
      </c>
      <c r="C40" s="477">
        <v>45535</v>
      </c>
      <c r="D40" s="478"/>
    </row>
    <row r="41" spans="1:4" x14ac:dyDescent="0.3">
      <c r="B41" s="370"/>
      <c r="C41" s="437"/>
    </row>
    <row r="42" spans="1:4" x14ac:dyDescent="0.3">
      <c r="B42" s="370"/>
      <c r="C42" s="437"/>
    </row>
    <row r="43" spans="1:4" x14ac:dyDescent="0.3">
      <c r="B43" s="370"/>
      <c r="C43" s="437"/>
    </row>
  </sheetData>
  <sheetProtection algorithmName="SHA-512" hashValue="qkdjmJK4PZMIKiKDoNlwtGeSsRXNMSecW0Lx1jHCehdyfzbM+bBJ+LeVd5C22q4qPnHQQRc44LmRv/L89Crcjw==" saltValue="Sxy8TQch9TxHZdAotxR7Yg==" spinCount="100000" sheet="1" objects="1" scenarios="1"/>
  <mergeCells count="3">
    <mergeCell ref="A2:D2"/>
    <mergeCell ref="A4:D4"/>
    <mergeCell ref="A6:D6"/>
  </mergeCells>
  <conditionalFormatting sqref="D32">
    <cfRule type="expression" dxfId="13" priority="4">
      <formula>$T32</formula>
    </cfRule>
  </conditionalFormatting>
  <conditionalFormatting sqref="E12">
    <cfRule type="expression" dxfId="12" priority="3">
      <formula>C12="No"</formula>
    </cfRule>
  </conditionalFormatting>
  <conditionalFormatting sqref="E14">
    <cfRule type="expression" dxfId="11" priority="2">
      <formula>C14="No"</formula>
    </cfRule>
  </conditionalFormatting>
  <conditionalFormatting sqref="E13">
    <cfRule type="expression" dxfId="10" priority="1">
      <formula>C13="Yes"</formula>
    </cfRule>
  </conditionalFormatting>
  <dataValidations count="6">
    <dataValidation type="list" allowBlank="1" showInputMessage="1" showErrorMessage="1" prompt="Please select Yes or No from the drop down list" sqref="C16 C14 C11:C12 C19:C21 C25 C23 C27" xr:uid="{42DC82DB-0AE6-4795-B8A2-67794DECDEAD}">
      <formula1>"Yes, No"</formula1>
    </dataValidation>
    <dataValidation type="whole" operator="greaterThan" allowBlank="1" showInputMessage="1" showErrorMessage="1" prompt="Please enter a whole number.  If there are no findings please enter 0" sqref="C17:C18" xr:uid="{22039F36-BF2D-4D90-ACF3-F17B7FAD9827}">
      <formula1>-1</formula1>
    </dataValidation>
    <dataValidation type="date" operator="greaterThan" allowBlank="1" showInputMessage="1" showErrorMessage="1" sqref="D32" xr:uid="{C03418DF-3B42-4CD5-A316-291388505573}">
      <formula1>45107</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from the dropdown list." sqref="C13" xr:uid="{8E9D66E6-CAE5-48B1-8CC7-D8A53492F3AC}">
      <formula1>"Yes, No, N/A"</formula1>
    </dataValidation>
    <dataValidation type="list" allowBlank="1" showInputMessage="1" showErrorMessage="1" prompt="Please select Yes, No or N/A from the drop down list" sqref="C24" xr:uid="{595C3AFD-8B28-4DED-9937-92B8261AC973}">
      <formula1>"Yes, No, N/A"</formula1>
    </dataValidation>
  </dataValidations>
  <pageMargins left="0.7" right="0.7" top="0.75" bottom="0.75" header="0.3" footer="0.3"/>
  <pageSetup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Q556"/>
  <sheetViews>
    <sheetView zoomScale="87" zoomScaleNormal="87"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2" customWidth="1"/>
    <col min="2" max="2" width="17.5546875" style="28" bestFit="1" customWidth="1"/>
    <col min="3" max="3" width="54.44140625" style="235" customWidth="1"/>
    <col min="4" max="4" width="20.88671875" style="2" bestFit="1" customWidth="1"/>
    <col min="5" max="5" width="17.5546875" style="2" customWidth="1"/>
    <col min="6" max="6" width="22.6640625" style="2" customWidth="1"/>
    <col min="7" max="7" width="17.44140625" style="168" customWidth="1"/>
    <col min="8" max="8" width="9.6640625" style="2" customWidth="1"/>
    <col min="9" max="9" width="1" style="195" customWidth="1"/>
    <col min="10" max="10" width="18.109375" style="4" customWidth="1"/>
    <col min="11" max="11" width="42" style="7" customWidth="1"/>
    <col min="12" max="12" width="23.44140625" style="242" customWidth="1"/>
    <col min="13" max="13" width="7.109375" customWidth="1"/>
    <col min="14" max="14" width="15.21875" style="2" customWidth="1"/>
    <col min="15" max="15" width="17.88671875" style="2" customWidth="1"/>
    <col min="16" max="16" width="9.109375" style="122" customWidth="1"/>
    <col min="17" max="17" width="10.33203125" style="170"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24" width="10.5546875" customWidth="1"/>
    <col min="25" max="25" width="9.88671875" customWidth="1"/>
    <col min="26" max="26" width="9.109375" customWidth="1"/>
    <col min="44" max="16384" width="9.109375" style="2"/>
  </cols>
  <sheetData>
    <row r="1" spans="1:43" ht="36" x14ac:dyDescent="0.3">
      <c r="C1" s="26" t="s">
        <v>158</v>
      </c>
      <c r="D1" s="11">
        <f>L46-(L35+L36-L39-L40-L69)-L43</f>
        <v>0</v>
      </c>
      <c r="I1" s="169"/>
      <c r="J1" s="25"/>
      <c r="K1" s="12" t="s">
        <v>15</v>
      </c>
      <c r="L1" s="33"/>
      <c r="S1" s="2">
        <v>100</v>
      </c>
      <c r="T1" s="2">
        <v>1</v>
      </c>
    </row>
    <row r="2" spans="1:43" ht="21" x14ac:dyDescent="0.4">
      <c r="C2" s="41" t="str">
        <f>'Unit Data from Audit Worksheet'!D2</f>
        <v>Select Unit Name from Drop Down List</v>
      </c>
      <c r="D2" s="78">
        <v>2024</v>
      </c>
      <c r="E2" s="78">
        <v>2024</v>
      </c>
      <c r="F2" s="10"/>
      <c r="G2" s="37"/>
      <c r="H2" s="10"/>
      <c r="I2" s="169"/>
      <c r="J2" s="22" t="s">
        <v>11</v>
      </c>
      <c r="K2" s="6" t="s">
        <v>10</v>
      </c>
      <c r="L2" s="36" t="s">
        <v>6</v>
      </c>
      <c r="S2" s="2">
        <v>200</v>
      </c>
      <c r="T2" s="2">
        <v>2</v>
      </c>
    </row>
    <row r="3" spans="1:43" ht="31.2" x14ac:dyDescent="0.3">
      <c r="A3" s="171" t="s">
        <v>11</v>
      </c>
      <c r="B3" s="172"/>
      <c r="C3" s="24" t="s">
        <v>1</v>
      </c>
      <c r="D3" s="13" t="s">
        <v>12</v>
      </c>
      <c r="E3" s="13" t="s">
        <v>13</v>
      </c>
      <c r="F3" s="14" t="s">
        <v>16</v>
      </c>
      <c r="G3" s="42" t="s">
        <v>108</v>
      </c>
      <c r="H3" s="14" t="s">
        <v>126</v>
      </c>
      <c r="I3" s="169"/>
      <c r="J3" s="173"/>
      <c r="K3" s="79"/>
      <c r="L3" s="174"/>
      <c r="O3" s="2" t="s">
        <v>99</v>
      </c>
      <c r="Q3" s="47" t="s">
        <v>109</v>
      </c>
      <c r="S3" s="2">
        <v>300</v>
      </c>
      <c r="T3" s="2">
        <v>3</v>
      </c>
    </row>
    <row r="4" spans="1:43" ht="26.4" customHeight="1" x14ac:dyDescent="0.35">
      <c r="A4" s="175"/>
      <c r="B4" s="176"/>
      <c r="C4" s="27"/>
      <c r="D4" s="5"/>
      <c r="E4" s="5"/>
      <c r="F4" s="5"/>
      <c r="G4" s="38"/>
      <c r="H4" s="5"/>
      <c r="I4" s="169"/>
      <c r="J4" s="23">
        <v>999</v>
      </c>
      <c r="K4" s="9" t="s">
        <v>98</v>
      </c>
      <c r="L4" s="467" t="e">
        <f>'Unit Data from Audit Worksheet'!D3</f>
        <v>#N/A</v>
      </c>
      <c r="S4" s="2">
        <v>400</v>
      </c>
      <c r="T4" s="2">
        <v>4</v>
      </c>
    </row>
    <row r="5" spans="1:43" ht="57" customHeight="1" x14ac:dyDescent="0.3">
      <c r="A5" s="177">
        <f>'Unit Data from Audit Worksheet'!A7</f>
        <v>333</v>
      </c>
      <c r="B5" s="30" t="str">
        <f>'Unit Data from Audit Worksheet'!C7</f>
        <v>Net Position-Governmental Activities</v>
      </c>
      <c r="C5" s="178" t="str">
        <f>'Unit Data from Audit Worksheet'!D7</f>
        <v xml:space="preserve"> All unrestricted Cash and investments.  
Exclude: restricted cash 
                   cash held by a third party. </v>
      </c>
      <c r="D5" s="77"/>
      <c r="E5" s="81">
        <f>'Unit Data from Audit Worksheet'!F7</f>
        <v>0</v>
      </c>
      <c r="F5" s="148"/>
      <c r="G5" s="39"/>
      <c r="H5" s="147">
        <f>'Unit Data from Audit Worksheet'!I7</f>
        <v>0</v>
      </c>
      <c r="I5" s="21"/>
      <c r="J5" s="393">
        <v>333</v>
      </c>
      <c r="K5" s="394" t="s">
        <v>69</v>
      </c>
      <c r="L5" s="179">
        <f>IF(D5="",E5,D5)</f>
        <v>0</v>
      </c>
      <c r="P5" s="126"/>
    </row>
    <row r="6" spans="1:43" ht="45.6" customHeight="1" x14ac:dyDescent="0.3">
      <c r="A6" s="140">
        <f>'Unit Data from Audit Worksheet'!A8</f>
        <v>500</v>
      </c>
      <c r="B6" s="149" t="str">
        <f>'Unit Data from Audit Worksheet'!C8</f>
        <v>Net Position-Governmental Activities</v>
      </c>
      <c r="C6" s="139" t="str">
        <f>'Unit Data from Audit Worksheet'!D8</f>
        <v xml:space="preserve"> All restricted Cash and investments</v>
      </c>
      <c r="D6" s="77"/>
      <c r="E6" s="154">
        <f>'Unit Data from Audit Worksheet'!F8</f>
        <v>0</v>
      </c>
      <c r="F6" s="148">
        <f>IF(L6&lt;0,"Error: Number is normally positive.",)</f>
        <v>0</v>
      </c>
      <c r="G6" s="150"/>
      <c r="H6" s="147">
        <f>'Unit Data from Audit Worksheet'!I8</f>
        <v>0</v>
      </c>
      <c r="I6" s="21"/>
      <c r="J6" s="445">
        <v>500</v>
      </c>
      <c r="K6" s="446" t="s">
        <v>68</v>
      </c>
      <c r="L6" s="179">
        <f>IF(D6="",E6,D6)</f>
        <v>0</v>
      </c>
      <c r="P6" s="127"/>
    </row>
    <row r="7" spans="1:43" ht="52.8" customHeight="1" x14ac:dyDescent="0.3">
      <c r="A7" s="140">
        <f>'Unit Data from Audit Worksheet'!A9</f>
        <v>385</v>
      </c>
      <c r="B7" s="149" t="str">
        <f>'Unit Data from Audit Worksheet'!C9</f>
        <v>Net Position-Governmental Activities</v>
      </c>
      <c r="C7" s="139" t="str">
        <f>'Unit Data from Audit Worksheet'!D9</f>
        <v>Total Assets and deferred outflows</v>
      </c>
      <c r="D7" s="77"/>
      <c r="E7" s="154">
        <f>'Unit Data from Audit Worksheet'!F9</f>
        <v>0</v>
      </c>
      <c r="F7" s="71">
        <f>IF((L5+L6)&gt;L7,"Error: Please review accts (333 + 500) &gt; 385",)</f>
        <v>0</v>
      </c>
      <c r="G7" s="150" t="str">
        <f>IF(Q7=1," Included in error count"," ")</f>
        <v xml:space="preserve"> </v>
      </c>
      <c r="H7" s="147">
        <f>'Unit Data from Audit Worksheet'!I9</f>
        <v>0</v>
      </c>
      <c r="I7" s="21"/>
      <c r="J7" s="447">
        <v>385</v>
      </c>
      <c r="K7" s="448" t="s">
        <v>33</v>
      </c>
      <c r="L7" s="180">
        <f>IF(D7="",E7,D7)+IF(D9="",E9,D9)</f>
        <v>0</v>
      </c>
      <c r="N7" s="43" t="s">
        <v>104</v>
      </c>
      <c r="P7" s="127"/>
    </row>
    <row r="8" spans="1:43" ht="90.75" customHeight="1" x14ac:dyDescent="0.3">
      <c r="A8" s="140">
        <f>'Unit Data from Audit Worksheet'!A10</f>
        <v>575</v>
      </c>
      <c r="B8" s="149" t="str">
        <f>'Unit Data from Audit Worksheet'!C10</f>
        <v>Net Position-Governmental Activities</v>
      </c>
      <c r="C8" s="139" t="str">
        <f>'Unit Data from Audit Worksheet'!D10</f>
        <v>Record any positive Internal balances on the net position statements that appear in the Asset Section of the Net Position Statement</v>
      </c>
      <c r="D8" s="77"/>
      <c r="E8" s="154">
        <f>'Unit Data from Audit Worksheet'!F10</f>
        <v>0</v>
      </c>
      <c r="F8" s="148">
        <f>IF(L8&lt;0,"Error: Number is normally positive.",)</f>
        <v>0</v>
      </c>
      <c r="G8" s="150"/>
      <c r="H8" s="147">
        <f>'Unit Data from Audit Worksheet'!I10</f>
        <v>0</v>
      </c>
      <c r="I8" s="21"/>
      <c r="J8" s="445">
        <v>575</v>
      </c>
      <c r="K8" s="449" t="s">
        <v>106</v>
      </c>
      <c r="L8" s="179">
        <f>IF(D8="",E8,D8)</f>
        <v>0</v>
      </c>
      <c r="N8" s="34"/>
      <c r="P8" s="127"/>
    </row>
    <row r="9" spans="1:43" ht="103.5" customHeight="1" x14ac:dyDescent="0.3">
      <c r="A9" s="140">
        <f>'Unit Data from Audit Worksheet'!A11</f>
        <v>576</v>
      </c>
      <c r="B9" s="149" t="str">
        <f>'Unit Data from Audit Worksheet'!C11</f>
        <v>Net Position-Governmental Activities</v>
      </c>
      <c r="C9" s="181" t="str">
        <f>'Unit Data from Audit Worksheet'!D11</f>
        <v>Record any negative Internal balances on the net position statements that appear in the Asset Section of the Net Position Statement.
Enter as a positive</v>
      </c>
      <c r="D9" s="58"/>
      <c r="E9" s="84">
        <f>'Unit Data from Audit Worksheet'!F11</f>
        <v>0</v>
      </c>
      <c r="F9" s="146">
        <f>IF(E9&lt;0,"Error: Enter as positive.",)</f>
        <v>0</v>
      </c>
      <c r="G9" s="60"/>
      <c r="H9" s="61">
        <f>'Unit Data from Audit Worksheet'!I11</f>
        <v>0</v>
      </c>
      <c r="I9" s="21"/>
      <c r="J9" s="95">
        <v>576</v>
      </c>
      <c r="K9" s="449" t="s">
        <v>107</v>
      </c>
      <c r="L9" s="179">
        <f>IF(D9="",E9,D9)</f>
        <v>0</v>
      </c>
      <c r="N9" s="34"/>
      <c r="P9" s="128"/>
    </row>
    <row r="10" spans="1:43" s="16" customFormat="1" ht="111.6" customHeight="1" x14ac:dyDescent="0.3">
      <c r="A10" s="140">
        <f>'Unit Data from Audit Worksheet'!A12</f>
        <v>626</v>
      </c>
      <c r="B10" s="144" t="str">
        <f>'Unit Data from Audit Worksheet'!C12</f>
        <v>Net Position-Governmental Activities</v>
      </c>
      <c r="C10" s="143" t="str">
        <f>'Unit Data from Audit Worksheet'!D12</f>
        <v xml:space="preserve">Total Current liabilities (as reported on Statement of Net Position)
Include:   Current liabilities including current portion of long-term debt.  Deferred inflows should not be included in Current Liabilities  </v>
      </c>
      <c r="D10" s="58"/>
      <c r="E10" s="156">
        <f>'Unit Data from Audit Worksheet'!F12</f>
        <v>0</v>
      </c>
      <c r="F10" s="145">
        <f>IF(L10&lt;0,"Error: Enter as a positive.",)</f>
        <v>0</v>
      </c>
      <c r="G10" s="135"/>
      <c r="H10" s="145">
        <f>'Unit Data from Audit Worksheet'!I12</f>
        <v>0</v>
      </c>
      <c r="I10" s="21"/>
      <c r="J10" s="450">
        <v>626</v>
      </c>
      <c r="K10" s="451" t="s">
        <v>139</v>
      </c>
      <c r="L10" s="378">
        <f>IF(D10="",E10,D10)+IF(D9="",E9,D9)</f>
        <v>0</v>
      </c>
      <c r="M10"/>
      <c r="N10" s="104" t="s">
        <v>104</v>
      </c>
      <c r="O10" s="182"/>
      <c r="P10" s="129"/>
      <c r="Q10" s="183"/>
      <c r="R10" s="2"/>
      <c r="X10"/>
      <c r="Y10"/>
      <c r="Z10"/>
      <c r="AA10"/>
      <c r="AB10"/>
      <c r="AC10"/>
      <c r="AD10"/>
      <c r="AE10"/>
      <c r="AF10"/>
      <c r="AG10"/>
      <c r="AH10"/>
      <c r="AI10"/>
      <c r="AJ10"/>
      <c r="AK10"/>
      <c r="AL10"/>
      <c r="AM10"/>
      <c r="AN10"/>
      <c r="AO10"/>
      <c r="AP10"/>
      <c r="AQ10"/>
    </row>
    <row r="11" spans="1:43" s="16" customFormat="1" ht="111.6" customHeight="1" x14ac:dyDescent="0.3">
      <c r="A11" s="140">
        <f>'Unit Data from Audit Worksheet'!A13</f>
        <v>627</v>
      </c>
      <c r="B11" s="144" t="str">
        <f>'Unit Data from Audit Worksheet'!C13</f>
        <v>Net Position-Governmental Activities</v>
      </c>
      <c r="C11" s="143" t="str">
        <f>'Unit Data from Audit Worksheet'!D13</f>
        <v>Please enter any bond anticipation notes that are classified as current liabilities and included in account 626 above (amounts entered should agree to the current amount included in the changes to long-term debt note)</v>
      </c>
      <c r="D11" s="58"/>
      <c r="E11" s="156">
        <f>'Unit Data from Audit Worksheet'!F13</f>
        <v>0</v>
      </c>
      <c r="F11" s="145"/>
      <c r="G11" s="135"/>
      <c r="H11" s="145"/>
      <c r="I11" s="21"/>
      <c r="J11" s="452">
        <v>627</v>
      </c>
      <c r="K11" s="453" t="s">
        <v>134</v>
      </c>
      <c r="L11" s="185">
        <f t="shared" ref="L11:L15" si="0">IF(D11="",E11,D11)</f>
        <v>0</v>
      </c>
      <c r="M11"/>
      <c r="N11" s="103"/>
      <c r="O11" s="182"/>
      <c r="P11" s="129"/>
      <c r="Q11" s="183"/>
      <c r="R11" s="2"/>
      <c r="X11"/>
      <c r="Y11"/>
      <c r="Z11"/>
      <c r="AA11"/>
      <c r="AB11"/>
      <c r="AC11"/>
      <c r="AD11"/>
      <c r="AE11"/>
      <c r="AF11"/>
      <c r="AG11"/>
      <c r="AH11"/>
      <c r="AI11"/>
      <c r="AJ11"/>
      <c r="AK11"/>
      <c r="AL11"/>
      <c r="AM11"/>
      <c r="AN11"/>
      <c r="AO11"/>
      <c r="AP11"/>
      <c r="AQ11"/>
    </row>
    <row r="12" spans="1:43" s="16" customFormat="1" ht="121.8" customHeight="1" x14ac:dyDescent="0.3">
      <c r="A12" s="140">
        <f>'Unit Data from Audit Worksheet'!A14</f>
        <v>628</v>
      </c>
      <c r="B12" s="144" t="str">
        <f>'Unit Data from Audit Worksheet'!C14</f>
        <v>Net Position-Governmental Activities</v>
      </c>
      <c r="C12" s="143" t="str">
        <f>'Unit Data from Audit Worksheet'!D14</f>
        <v>Please enter any compensated absences that are classified as current liabilities and included in account 626 above (amounts entered should agree to the current amount included in the changes to long-term debt note)</v>
      </c>
      <c r="D12" s="58"/>
      <c r="E12" s="156">
        <f>'Unit Data from Audit Worksheet'!F14</f>
        <v>0</v>
      </c>
      <c r="F12" s="145"/>
      <c r="G12" s="135"/>
      <c r="H12" s="145"/>
      <c r="I12" s="21"/>
      <c r="J12" s="452">
        <v>628</v>
      </c>
      <c r="K12" s="453" t="s">
        <v>138</v>
      </c>
      <c r="L12" s="185">
        <f t="shared" si="0"/>
        <v>0</v>
      </c>
      <c r="M12"/>
      <c r="N12" s="103"/>
      <c r="O12" s="182"/>
      <c r="P12" s="129"/>
      <c r="Q12" s="183"/>
      <c r="R12" s="2"/>
      <c r="X12"/>
      <c r="Y12"/>
      <c r="Z12"/>
      <c r="AA12"/>
      <c r="AB12"/>
      <c r="AC12"/>
      <c r="AD12"/>
      <c r="AE12"/>
      <c r="AF12"/>
      <c r="AG12"/>
      <c r="AH12"/>
      <c r="AI12"/>
      <c r="AJ12"/>
      <c r="AK12"/>
      <c r="AL12"/>
      <c r="AM12"/>
      <c r="AN12"/>
      <c r="AO12"/>
      <c r="AP12"/>
      <c r="AQ12"/>
    </row>
    <row r="13" spans="1:43" s="16" customFormat="1" ht="122.4" customHeight="1" x14ac:dyDescent="0.3">
      <c r="A13" s="140">
        <f>'Unit Data from Audit Worksheet'!A15</f>
        <v>629</v>
      </c>
      <c r="B13" s="144" t="str">
        <f>'Unit Data from Audit Worksheet'!C15</f>
        <v>Net Position-Governmental Activities</v>
      </c>
      <c r="C13" s="143" t="str">
        <f>'Unit Data from Audit Worksheet'!D15</f>
        <v>Please enter any pension liabilities that are classified as current liabilities and included in account 626 above (amounts entered should agree to the current amount included in the changes to long-term debt note)</v>
      </c>
      <c r="D13" s="58"/>
      <c r="E13" s="156">
        <f>'Unit Data from Audit Worksheet'!F15</f>
        <v>0</v>
      </c>
      <c r="F13" s="145"/>
      <c r="G13" s="135"/>
      <c r="H13" s="145"/>
      <c r="I13" s="21"/>
      <c r="J13" s="452">
        <v>629</v>
      </c>
      <c r="K13" s="453" t="s">
        <v>137</v>
      </c>
      <c r="L13" s="185">
        <f t="shared" si="0"/>
        <v>0</v>
      </c>
      <c r="M13"/>
      <c r="N13" s="103"/>
      <c r="O13" s="182"/>
      <c r="P13" s="129"/>
      <c r="Q13" s="183"/>
      <c r="R13" s="2"/>
      <c r="X13"/>
      <c r="Y13"/>
      <c r="Z13"/>
      <c r="AA13"/>
      <c r="AB13"/>
      <c r="AC13"/>
      <c r="AD13"/>
      <c r="AE13"/>
      <c r="AF13"/>
      <c r="AG13"/>
      <c r="AH13"/>
      <c r="AI13"/>
      <c r="AJ13"/>
      <c r="AK13"/>
      <c r="AL13"/>
      <c r="AM13"/>
      <c r="AN13"/>
      <c r="AO13"/>
      <c r="AP13"/>
      <c r="AQ13"/>
    </row>
    <row r="14" spans="1:43" s="16" customFormat="1" ht="67.5" customHeight="1" x14ac:dyDescent="0.3">
      <c r="A14" s="140">
        <f>'Unit Data from Audit Worksheet'!A16</f>
        <v>630</v>
      </c>
      <c r="B14" s="144" t="str">
        <f>'Unit Data from Audit Worksheet'!C16</f>
        <v>Net Position-Governmental Activities</v>
      </c>
      <c r="C14" s="143" t="str">
        <f>'Unit Data from Audit Worksheet'!D16</f>
        <v>Please enter any current liabilities that are payable from restricted assets and included in account 626 above</v>
      </c>
      <c r="D14" s="58"/>
      <c r="E14" s="156">
        <f>'Unit Data from Audit Worksheet'!F16</f>
        <v>0</v>
      </c>
      <c r="F14" s="145"/>
      <c r="G14" s="135"/>
      <c r="H14" s="145"/>
      <c r="I14" s="21"/>
      <c r="J14" s="452">
        <v>630</v>
      </c>
      <c r="K14" s="453" t="s">
        <v>136</v>
      </c>
      <c r="L14" s="185">
        <f t="shared" si="0"/>
        <v>0</v>
      </c>
      <c r="M14"/>
      <c r="N14" s="103"/>
      <c r="O14" s="182"/>
      <c r="P14" s="129"/>
      <c r="Q14" s="183"/>
      <c r="R14" s="2"/>
      <c r="X14"/>
      <c r="Y14"/>
      <c r="Z14"/>
      <c r="AA14"/>
      <c r="AB14"/>
      <c r="AC14"/>
      <c r="AD14"/>
      <c r="AE14"/>
      <c r="AF14"/>
      <c r="AG14"/>
      <c r="AH14"/>
      <c r="AI14"/>
      <c r="AJ14"/>
      <c r="AK14"/>
      <c r="AL14"/>
      <c r="AM14"/>
      <c r="AN14"/>
      <c r="AO14"/>
      <c r="AP14"/>
      <c r="AQ14"/>
    </row>
    <row r="15" spans="1:43" s="16" customFormat="1" ht="102.75" customHeight="1" x14ac:dyDescent="0.3">
      <c r="A15" s="140">
        <f>'Unit Data from Audit Worksheet'!A17</f>
        <v>631</v>
      </c>
      <c r="B15" s="149" t="str">
        <f>'Unit Data from Audit Worksheet'!C17</f>
        <v>Net Position-Governmental Activities</v>
      </c>
      <c r="C15" s="136" t="str">
        <f>'Unit Data from Audit Worksheet'!D17</f>
        <v>Please enter any OPEB liabilities that are classified as current liabilities and included in account 626 above (amounts entered should agree to the current amount included in the changes to long-term debt note)</v>
      </c>
      <c r="D15" s="58"/>
      <c r="E15" s="156">
        <f>'Unit Data from Audit Worksheet'!F17</f>
        <v>0</v>
      </c>
      <c r="F15" s="145"/>
      <c r="G15" s="135"/>
      <c r="H15" s="145"/>
      <c r="I15" s="21"/>
      <c r="J15" s="452">
        <v>631</v>
      </c>
      <c r="K15" s="453" t="s">
        <v>135</v>
      </c>
      <c r="L15" s="185">
        <f t="shared" si="0"/>
        <v>0</v>
      </c>
      <c r="M15"/>
      <c r="N15" s="103"/>
      <c r="O15" s="182"/>
      <c r="P15" s="129"/>
      <c r="Q15" s="183"/>
      <c r="R15" s="2"/>
      <c r="X15"/>
      <c r="Y15"/>
      <c r="Z15"/>
      <c r="AA15"/>
      <c r="AB15"/>
      <c r="AC15"/>
      <c r="AD15"/>
      <c r="AE15"/>
      <c r="AF15"/>
      <c r="AG15"/>
      <c r="AH15"/>
      <c r="AI15"/>
      <c r="AJ15"/>
      <c r="AK15"/>
      <c r="AL15"/>
      <c r="AM15"/>
      <c r="AN15"/>
      <c r="AO15"/>
      <c r="AP15"/>
      <c r="AQ15"/>
    </row>
    <row r="16" spans="1:43" ht="51.6" customHeight="1" x14ac:dyDescent="0.3">
      <c r="A16" s="367">
        <f>'Unit Data from Audit Worksheet'!A18</f>
        <v>338</v>
      </c>
      <c r="B16" s="149" t="str">
        <f>'Unit Data from Audit Worksheet'!C18</f>
        <v>Net Position-Governmental Activities</v>
      </c>
      <c r="C16" s="139" t="str">
        <f>'Unit Data from Audit Worksheet'!D18</f>
        <v>Total Liabilities and total deferred inflows</v>
      </c>
      <c r="D16" s="58"/>
      <c r="E16" s="81">
        <f>'Unit Data from Audit Worksheet'!F18</f>
        <v>0</v>
      </c>
      <c r="F16" s="438" t="str">
        <f>IF(L10&gt;L16,"Please review accounts 626 greater than 338","")</f>
        <v/>
      </c>
      <c r="G16" s="39"/>
      <c r="H16" s="147">
        <f>'Unit Data from Audit Worksheet'!I18</f>
        <v>0</v>
      </c>
      <c r="I16" s="21"/>
      <c r="J16" s="454">
        <v>338</v>
      </c>
      <c r="K16" s="455" t="s">
        <v>34</v>
      </c>
      <c r="L16" s="180">
        <f>IF(D16="",E16,D16)+IF(D9="",E9,D9)</f>
        <v>0</v>
      </c>
      <c r="N16" s="43" t="s">
        <v>104</v>
      </c>
      <c r="P16" s="126"/>
    </row>
    <row r="17" spans="1:23" ht="100.5" customHeight="1" x14ac:dyDescent="0.3">
      <c r="A17" s="140">
        <f>'Unit Data from Audit Worksheet'!A19</f>
        <v>335</v>
      </c>
      <c r="B17" s="149" t="str">
        <f>'Unit Data from Audit Worksheet'!C19</f>
        <v>Net Position-Governmental Activities</v>
      </c>
      <c r="C17" s="139" t="str">
        <f>'Unit Data from Audit Worksheet'!D19</f>
        <v>Unearned revenues that were included in current liabilities in your audit report or entered in acct # 626 above. 
Exclude - unearned revenues that are listed in deferred inflows.</v>
      </c>
      <c r="D17" s="58"/>
      <c r="E17" s="154">
        <f>'Unit Data from Audit Worksheet'!F19</f>
        <v>0</v>
      </c>
      <c r="F17" s="148">
        <f>IF(L17&lt;0,"Error: Enter as a positive.",)</f>
        <v>0</v>
      </c>
      <c r="G17" s="150"/>
      <c r="H17" s="147">
        <f>'Unit Data from Audit Worksheet'!I19</f>
        <v>0</v>
      </c>
      <c r="I17" s="21"/>
      <c r="J17" s="445">
        <v>335</v>
      </c>
      <c r="K17" s="446" t="s">
        <v>35</v>
      </c>
      <c r="L17" s="179">
        <f>IF(D17="",E17,D17)</f>
        <v>0</v>
      </c>
      <c r="P17" s="127"/>
    </row>
    <row r="18" spans="1:23" ht="49.2" customHeight="1" x14ac:dyDescent="0.3">
      <c r="A18" s="140">
        <f>'Unit Data from Audit Worksheet'!A20</f>
        <v>252</v>
      </c>
      <c r="B18" s="149" t="str">
        <f>'Unit Data from Audit Worksheet'!C20</f>
        <v>Net Position-Governmental Activities</v>
      </c>
      <c r="C18" s="139" t="str">
        <f>'Unit Data from Audit Worksheet'!D20</f>
        <v xml:space="preserve"> Total Net investment in capital assets</v>
      </c>
      <c r="D18" s="58"/>
      <c r="E18" s="154">
        <f>'Unit Data from Audit Worksheet'!F20</f>
        <v>0</v>
      </c>
      <c r="F18" s="148"/>
      <c r="G18" s="150"/>
      <c r="H18" s="147"/>
      <c r="I18" s="21"/>
      <c r="J18" s="445">
        <v>252</v>
      </c>
      <c r="K18" s="446" t="s">
        <v>28</v>
      </c>
      <c r="L18" s="179">
        <f t="shared" ref="L18:L34" si="1">IF(D18="",E18,D18)</f>
        <v>0</v>
      </c>
      <c r="O18" s="186" t="e">
        <f>'Unit Data from Audit Worksheet'!E20</f>
        <v>#N/A</v>
      </c>
      <c r="P18" s="127"/>
    </row>
    <row r="19" spans="1:23" ht="46.2" customHeight="1" x14ac:dyDescent="0.3">
      <c r="A19" s="140">
        <f>'Unit Data from Audit Worksheet'!A21</f>
        <v>253</v>
      </c>
      <c r="B19" s="149" t="str">
        <f>'Unit Data from Audit Worksheet'!C21</f>
        <v>Net Position-Governmental Activities</v>
      </c>
      <c r="C19" s="139" t="str">
        <f>'Unit Data from Audit Worksheet'!D21</f>
        <v xml:space="preserve"> Total Net Position, Restricted</v>
      </c>
      <c r="D19" s="58"/>
      <c r="E19" s="154">
        <f>'Unit Data from Audit Worksheet'!F21</f>
        <v>0</v>
      </c>
      <c r="F19" s="148"/>
      <c r="G19" s="150"/>
      <c r="H19" s="147"/>
      <c r="I19" s="21"/>
      <c r="J19" s="445">
        <v>253</v>
      </c>
      <c r="K19" s="446" t="s">
        <v>29</v>
      </c>
      <c r="L19" s="179">
        <f t="shared" si="1"/>
        <v>0</v>
      </c>
      <c r="O19" s="186" t="e">
        <f>'Unit Data from Audit Worksheet'!E21</f>
        <v>#N/A</v>
      </c>
      <c r="P19" s="127"/>
    </row>
    <row r="20" spans="1:23" ht="73.5" customHeight="1" x14ac:dyDescent="0.3">
      <c r="A20" s="140">
        <f>'Unit Data from Audit Worksheet'!A22</f>
        <v>254</v>
      </c>
      <c r="B20" s="149" t="str">
        <f>'Unit Data from Audit Worksheet'!C22</f>
        <v>Net Position-Governmental Activities</v>
      </c>
      <c r="C20" s="139" t="str">
        <f>'Unit Data from Audit Worksheet'!D22</f>
        <v>Total Net Position, Unrestricted - enter negative unrestricted net position as a negative)</v>
      </c>
      <c r="D20" s="58"/>
      <c r="E20" s="154">
        <f>'Unit Data from Audit Worksheet'!F22</f>
        <v>0</v>
      </c>
      <c r="F20" s="148">
        <f>IF((L7-L16-L18-L19-L20)=0,,"Error: Total assets and deferred outflows less total liabilities and deferred inflows do not equal total net position accts 385-338-252-253-254")</f>
        <v>0</v>
      </c>
      <c r="G20" s="49">
        <f>+L7-L16-L18-L19-L20</f>
        <v>0</v>
      </c>
      <c r="H20" s="147"/>
      <c r="I20" s="21"/>
      <c r="J20" s="445">
        <v>254</v>
      </c>
      <c r="K20" s="446" t="s">
        <v>30</v>
      </c>
      <c r="L20" s="179">
        <f t="shared" si="1"/>
        <v>0</v>
      </c>
      <c r="O20" s="186" t="e">
        <f>'Unit Data from Audit Worksheet'!E22</f>
        <v>#N/A</v>
      </c>
      <c r="P20" s="127"/>
    </row>
    <row r="21" spans="1:23" ht="51.75" customHeight="1" x14ac:dyDescent="0.3">
      <c r="A21" s="140">
        <f>'Unit Data from Audit Worksheet'!A24</f>
        <v>502</v>
      </c>
      <c r="B21" s="149" t="str">
        <f>'Unit Data from Audit Worksheet'!C24</f>
        <v>Net Position-Business Activities</v>
      </c>
      <c r="C21" s="139" t="str">
        <f>'Unit Data from Audit Worksheet'!D24</f>
        <v xml:space="preserve">All unrestricted Cash and investments. 
Exclude restricted cash and cash held by a third party. </v>
      </c>
      <c r="D21" s="58"/>
      <c r="E21" s="154">
        <f>'Unit Data from Audit Worksheet'!F24</f>
        <v>0</v>
      </c>
      <c r="F21" s="148">
        <f>IF(L21&lt;0,"Error: Number is normally positive.",)</f>
        <v>0</v>
      </c>
      <c r="G21" s="150"/>
      <c r="H21" s="147"/>
      <c r="I21" s="21"/>
      <c r="J21" s="445">
        <v>502</v>
      </c>
      <c r="K21" s="446" t="s">
        <v>70</v>
      </c>
      <c r="L21" s="179">
        <f t="shared" si="1"/>
        <v>0</v>
      </c>
      <c r="P21" s="127"/>
    </row>
    <row r="22" spans="1:23" ht="40.5" customHeight="1" x14ac:dyDescent="0.3">
      <c r="A22" s="140">
        <f>'Unit Data from Audit Worksheet'!A25</f>
        <v>503</v>
      </c>
      <c r="B22" s="149" t="str">
        <f>'Unit Data from Audit Worksheet'!C25</f>
        <v>Net Position-Business Activities</v>
      </c>
      <c r="C22" s="139" t="str">
        <f>'Unit Data from Audit Worksheet'!D25</f>
        <v>All restricted Cash and investments</v>
      </c>
      <c r="D22" s="58"/>
      <c r="E22" s="154">
        <f>'Unit Data from Audit Worksheet'!F25</f>
        <v>0</v>
      </c>
      <c r="F22" s="148">
        <f>IF(L22&lt;0,"Error: Number is normally positive.",)</f>
        <v>0</v>
      </c>
      <c r="G22" s="150"/>
      <c r="H22" s="147"/>
      <c r="I22" s="21"/>
      <c r="J22" s="445">
        <v>503</v>
      </c>
      <c r="K22" s="446" t="s">
        <v>71</v>
      </c>
      <c r="L22" s="179">
        <f t="shared" si="1"/>
        <v>0</v>
      </c>
      <c r="P22" s="127"/>
    </row>
    <row r="23" spans="1:23" ht="39" customHeight="1" x14ac:dyDescent="0.3">
      <c r="A23" s="140">
        <f>'Unit Data from Audit Worksheet'!A27</f>
        <v>388</v>
      </c>
      <c r="B23" s="149" t="str">
        <f>'Unit Data from Audit Worksheet'!C27</f>
        <v>Statement of Activities - Governmental</v>
      </c>
      <c r="C23" s="139" t="str">
        <f>'Unit Data from Audit Worksheet'!D27</f>
        <v>Total Expenses</v>
      </c>
      <c r="D23" s="58"/>
      <c r="E23" s="154">
        <f>'Unit Data from Audit Worksheet'!F27</f>
        <v>0</v>
      </c>
      <c r="F23" s="148">
        <f>IF(L23&lt;0,"Error: Enter as a positive.",)</f>
        <v>0</v>
      </c>
      <c r="G23" s="150"/>
      <c r="H23" s="147"/>
      <c r="I23" s="21"/>
      <c r="J23" s="445">
        <v>388</v>
      </c>
      <c r="K23" s="446" t="s">
        <v>72</v>
      </c>
      <c r="L23" s="179">
        <f t="shared" si="1"/>
        <v>0</v>
      </c>
      <c r="P23" s="127"/>
    </row>
    <row r="24" spans="1:23" ht="39" customHeight="1" x14ac:dyDescent="0.3">
      <c r="A24" s="140">
        <f>'Unit Data from Audit Worksheet'!A28</f>
        <v>339</v>
      </c>
      <c r="B24" s="149" t="str">
        <f>'Unit Data from Audit Worksheet'!C28</f>
        <v>Statement of Activities - Governmental</v>
      </c>
      <c r="C24" s="139" t="str">
        <f>'Unit Data from Audit Worksheet'!D28</f>
        <v xml:space="preserve">Charges for services </v>
      </c>
      <c r="D24" s="58"/>
      <c r="E24" s="154">
        <f>'Unit Data from Audit Worksheet'!F28</f>
        <v>0</v>
      </c>
      <c r="F24" s="148"/>
      <c r="G24" s="150"/>
      <c r="H24" s="147"/>
      <c r="I24" s="21"/>
      <c r="J24" s="445">
        <v>339</v>
      </c>
      <c r="K24" s="446" t="s">
        <v>73</v>
      </c>
      <c r="L24" s="179">
        <f t="shared" si="1"/>
        <v>0</v>
      </c>
      <c r="P24" s="127"/>
    </row>
    <row r="25" spans="1:23" ht="39" customHeight="1" x14ac:dyDescent="0.3">
      <c r="A25" s="140">
        <f>'Unit Data from Audit Worksheet'!A29</f>
        <v>504</v>
      </c>
      <c r="B25" s="149" t="str">
        <f>'Unit Data from Audit Worksheet'!C29</f>
        <v>Statement of Activities - Governmental</v>
      </c>
      <c r="C25" s="139" t="str">
        <f>'Unit Data from Audit Worksheet'!D29</f>
        <v>Operating grants and contributions</v>
      </c>
      <c r="D25" s="58"/>
      <c r="E25" s="154">
        <f>'Unit Data from Audit Worksheet'!F29</f>
        <v>0</v>
      </c>
      <c r="F25" s="148"/>
      <c r="G25" s="150"/>
      <c r="H25" s="147"/>
      <c r="I25" s="21"/>
      <c r="J25" s="445">
        <v>504</v>
      </c>
      <c r="K25" s="446" t="s">
        <v>74</v>
      </c>
      <c r="L25" s="179">
        <f t="shared" si="1"/>
        <v>0</v>
      </c>
      <c r="P25" s="127"/>
    </row>
    <row r="26" spans="1:23" ht="39" customHeight="1" x14ac:dyDescent="0.3">
      <c r="A26" s="140">
        <f>'Unit Data from Audit Worksheet'!A30</f>
        <v>505</v>
      </c>
      <c r="B26" s="149" t="str">
        <f>'Unit Data from Audit Worksheet'!C30</f>
        <v>Statement of Activities - Governmental</v>
      </c>
      <c r="C26" s="139" t="str">
        <f>'Unit Data from Audit Worksheet'!D30</f>
        <v>Capital grants and contributions</v>
      </c>
      <c r="D26" s="58"/>
      <c r="E26" s="154">
        <f>'Unit Data from Audit Worksheet'!F30</f>
        <v>0</v>
      </c>
      <c r="F26" s="148"/>
      <c r="G26" s="150"/>
      <c r="H26" s="147"/>
      <c r="I26" s="21"/>
      <c r="J26" s="445">
        <v>505</v>
      </c>
      <c r="K26" s="446" t="s">
        <v>75</v>
      </c>
      <c r="L26" s="179">
        <f t="shared" si="1"/>
        <v>0</v>
      </c>
      <c r="P26" s="127"/>
    </row>
    <row r="27" spans="1:23" ht="82.5" customHeight="1" x14ac:dyDescent="0.3">
      <c r="A27" s="140">
        <f>'Unit Data from Audit Worksheet'!A31</f>
        <v>341</v>
      </c>
      <c r="B27" s="149" t="str">
        <f>'Unit Data from Audit Worksheet'!C31</f>
        <v>Statement of Activities - Governmental</v>
      </c>
      <c r="C27" s="139" t="str">
        <f>'Unit Data from Audit Worksheet'!D31</f>
        <v>Total General revenues
Exclude: transfers-in or out,
                 special items,
                 extraordinary amounts</v>
      </c>
      <c r="D27" s="58"/>
      <c r="E27" s="154">
        <f>'Unit Data from Audit Worksheet'!F31</f>
        <v>0</v>
      </c>
      <c r="F27" s="148"/>
      <c r="G27" s="150"/>
      <c r="H27" s="147"/>
      <c r="I27" s="21"/>
      <c r="J27" s="445">
        <v>341</v>
      </c>
      <c r="K27" s="446" t="s">
        <v>76</v>
      </c>
      <c r="L27" s="179">
        <f t="shared" si="1"/>
        <v>0</v>
      </c>
      <c r="P27" s="127"/>
    </row>
    <row r="28" spans="1:23" ht="82.5" customHeight="1" x14ac:dyDescent="0.3">
      <c r="A28" s="140">
        <f>'Unit Data from Audit Worksheet'!A32</f>
        <v>386</v>
      </c>
      <c r="B28" s="149" t="str">
        <f>'Unit Data from Audit Worksheet'!C32</f>
        <v>Statement of Activities - Governmental</v>
      </c>
      <c r="C28" s="139" t="str">
        <f>'Unit Data from Audit Worksheet'!D32</f>
        <v>Total Transfers in    (Preference is that transfers-in  are not netted against transfers-out)</v>
      </c>
      <c r="D28" s="58"/>
      <c r="E28" s="154">
        <f>'Unit Data from Audit Worksheet'!F32</f>
        <v>0</v>
      </c>
      <c r="F28" s="148"/>
      <c r="G28" s="150"/>
      <c r="H28" s="147"/>
      <c r="I28" s="21"/>
      <c r="J28" s="445">
        <v>386</v>
      </c>
      <c r="K28" s="446" t="s">
        <v>77</v>
      </c>
      <c r="L28" s="179">
        <f t="shared" si="1"/>
        <v>0</v>
      </c>
      <c r="P28" s="127"/>
    </row>
    <row r="29" spans="1:23" ht="82.5" customHeight="1" x14ac:dyDescent="0.3">
      <c r="A29" s="140">
        <f>'Unit Data from Audit Worksheet'!A33</f>
        <v>387</v>
      </c>
      <c r="B29" s="149" t="str">
        <f>'Unit Data from Audit Worksheet'!C33</f>
        <v>Statement of Activities - Governmental</v>
      </c>
      <c r="C29" s="139" t="str">
        <f>'Unit Data from Audit Worksheet'!D33</f>
        <v>Total Transfers out    (Preference is that transfers-in  are not netted against transfers-out)</v>
      </c>
      <c r="D29" s="58"/>
      <c r="E29" s="154">
        <f>'Unit Data from Audit Worksheet'!F33</f>
        <v>0</v>
      </c>
      <c r="F29" s="148">
        <f>IF(L29&lt;0,"Error: Enter as a positive.",)</f>
        <v>0</v>
      </c>
      <c r="G29" s="150"/>
      <c r="H29" s="147"/>
      <c r="I29" s="21"/>
      <c r="J29" s="445">
        <v>387</v>
      </c>
      <c r="K29" s="446" t="s">
        <v>78</v>
      </c>
      <c r="L29" s="179">
        <f t="shared" si="1"/>
        <v>0</v>
      </c>
      <c r="P29" s="127"/>
    </row>
    <row r="30" spans="1:23" ht="82.5" customHeight="1" x14ac:dyDescent="0.3">
      <c r="A30" s="140">
        <f>'Unit Data from Audit Worksheet'!A34</f>
        <v>389</v>
      </c>
      <c r="B30" s="149" t="str">
        <f>'Unit Data from Audit Worksheet'!C34</f>
        <v>Statement of Activities - Governmental</v>
      </c>
      <c r="C30" s="139" t="str">
        <f>'Unit Data from Audit Worksheet'!D34</f>
        <v>Total Special and Extraordinary items.    (Amounts that increase net position are recorded as positive and amounts that decrease net position are recorded as negative)</v>
      </c>
      <c r="D30" s="58"/>
      <c r="E30" s="154">
        <f>'Unit Data from Audit Worksheet'!F34</f>
        <v>0</v>
      </c>
      <c r="F30" s="148"/>
      <c r="G30" s="150"/>
      <c r="H30" s="147"/>
      <c r="I30" s="21"/>
      <c r="J30" s="445">
        <v>389</v>
      </c>
      <c r="K30" s="446" t="s">
        <v>79</v>
      </c>
      <c r="L30" s="179">
        <f t="shared" si="1"/>
        <v>0</v>
      </c>
      <c r="N30" s="187"/>
      <c r="P30" s="127"/>
    </row>
    <row r="31" spans="1:23" ht="79.5" customHeight="1" x14ac:dyDescent="0.3">
      <c r="A31" s="140">
        <f>'Unit Data from Audit Worksheet'!A35</f>
        <v>255</v>
      </c>
      <c r="B31" s="149" t="str">
        <f>'Unit Data from Audit Worksheet'!C35</f>
        <v>Statement of Activities - Governmental</v>
      </c>
      <c r="C31" s="139" t="str">
        <f>'Unit Data from Audit Worksheet'!D35</f>
        <v>Total Change in net position - (Increase in net position is recorded as a positive and a decrease in net position is recorded as a negative)</v>
      </c>
      <c r="D31" s="58"/>
      <c r="E31" s="154">
        <f>'Unit Data from Audit Worksheet'!F35</f>
        <v>0</v>
      </c>
      <c r="F31" s="148">
        <f>IF((L24+L25+L26+L27+L28-L29+L30-L23-L31)=0,,"Total revenues less total expenses do not equal total change in net position. Acct 339+504+505+341+386-387+389-388-255=0")</f>
        <v>0</v>
      </c>
      <c r="G31" s="50">
        <f>L24+L25+L26+L27+L28-L29+L30-L23-L31</f>
        <v>0</v>
      </c>
      <c r="H31" s="147"/>
      <c r="I31" s="21"/>
      <c r="J31" s="445">
        <v>255</v>
      </c>
      <c r="K31" s="446" t="s">
        <v>80</v>
      </c>
      <c r="L31" s="179">
        <f t="shared" si="1"/>
        <v>0</v>
      </c>
      <c r="O31" s="186" t="e">
        <f>'Unit Data from Audit Worksheet'!E35</f>
        <v>#N/A</v>
      </c>
      <c r="P31" s="127"/>
    </row>
    <row r="32" spans="1:23" ht="89.25" customHeight="1" x14ac:dyDescent="0.3">
      <c r="A32" s="140">
        <f>'Unit Data from Audit Worksheet'!A36</f>
        <v>376</v>
      </c>
      <c r="B32" s="149" t="str">
        <f>'Unit Data from Audit Worksheet'!C36</f>
        <v>Statement of Activities - Governmental</v>
      </c>
      <c r="C32" s="139" t="str">
        <f>'Unit Data from Audit Worksheet'!D36</f>
        <v>Any adjustment to beginning net position including rounding, prior period adjustments and restatements.   (Increases to net position are positive; decreases to net position are negative)</v>
      </c>
      <c r="D32" s="58"/>
      <c r="E32" s="154">
        <f>'Unit Data from Audit Worksheet'!F36</f>
        <v>0</v>
      </c>
      <c r="F32" s="48" t="e">
        <f>IF(L18+L19+L20-L31-L32=O18+O19+O20,,"Beginning Balance does not agree with our records acct (252+253+254-255-376=PY252+PY253+PY254)")</f>
        <v>#N/A</v>
      </c>
      <c r="G32" s="51" t="e">
        <f>L18+L19+L20-L31-L32-(O18+O19+O20)</f>
        <v>#N/A</v>
      </c>
      <c r="H32" s="147" t="e">
        <f>'Unit Data from Audit Worksheet'!I36</f>
        <v>#N/A</v>
      </c>
      <c r="I32" s="21"/>
      <c r="J32" s="445">
        <v>376</v>
      </c>
      <c r="K32" s="446" t="s">
        <v>31</v>
      </c>
      <c r="L32" s="179">
        <f t="shared" si="1"/>
        <v>0</v>
      </c>
      <c r="O32" s="186" t="e">
        <f>'Unit Data from Audit Worksheet'!E36</f>
        <v>#N/A</v>
      </c>
      <c r="P32" s="127"/>
      <c r="R32" s="252"/>
      <c r="S32" s="252"/>
      <c r="T32" s="252"/>
      <c r="U32" s="252"/>
      <c r="V32" s="252"/>
      <c r="W32" s="252"/>
    </row>
    <row r="33" spans="1:43" ht="90" customHeight="1" x14ac:dyDescent="0.3">
      <c r="A33" s="140">
        <f>'Unit Data from Audit Worksheet'!A38</f>
        <v>592</v>
      </c>
      <c r="B33" s="149" t="str">
        <f>'Unit Data from Audit Worksheet'!C38</f>
        <v>Statement of Activities - Business Activities</v>
      </c>
      <c r="C33" s="139" t="str">
        <f>'Unit Data from Audit Worksheet'!D38</f>
        <v>Total Change in net position Business Type 
(Increase in net position is recorded as a positive and a decrease in net position is recorded as a negative)</v>
      </c>
      <c r="D33" s="58"/>
      <c r="E33" s="154">
        <f>'Unit Data from Audit Worksheet'!F38</f>
        <v>0</v>
      </c>
      <c r="F33" s="148"/>
      <c r="G33" s="150"/>
      <c r="H33" s="147"/>
      <c r="I33" s="21"/>
      <c r="J33" s="445">
        <v>592</v>
      </c>
      <c r="K33" s="446" t="s">
        <v>122</v>
      </c>
      <c r="L33" s="179">
        <f t="shared" si="1"/>
        <v>0</v>
      </c>
      <c r="O33" s="186"/>
      <c r="P33" s="127"/>
      <c r="R33" s="252"/>
      <c r="S33" s="252"/>
      <c r="T33" s="252"/>
      <c r="U33" s="252"/>
      <c r="V33" s="252"/>
      <c r="W33" s="252"/>
    </row>
    <row r="34" spans="1:43" ht="66" customHeight="1" x14ac:dyDescent="0.3">
      <c r="A34" s="140">
        <f>'Unit Data from Audit Worksheet'!A39</f>
        <v>591</v>
      </c>
      <c r="B34" s="149" t="str">
        <f>'Unit Data from Audit Worksheet'!C39</f>
        <v>Statement of Activities - Business Activities</v>
      </c>
      <c r="C34" s="139" t="str">
        <f>'Unit Data from Audit Worksheet'!D39</f>
        <v>Total Expenses - Exclude Transfers</v>
      </c>
      <c r="D34" s="58"/>
      <c r="E34" s="154">
        <f>'Unit Data from Audit Worksheet'!F39</f>
        <v>0</v>
      </c>
      <c r="F34" s="148">
        <f>IF(L34&lt;0,"Error: Enter as a positive.",)</f>
        <v>0</v>
      </c>
      <c r="G34" s="150"/>
      <c r="H34" s="147"/>
      <c r="I34" s="21"/>
      <c r="J34" s="445">
        <v>591</v>
      </c>
      <c r="K34" s="446" t="s">
        <v>121</v>
      </c>
      <c r="L34" s="179">
        <f t="shared" si="1"/>
        <v>0</v>
      </c>
      <c r="O34" s="186"/>
      <c r="P34" s="127"/>
      <c r="R34" s="252"/>
      <c r="S34" s="252"/>
      <c r="T34" s="252"/>
      <c r="U34" s="252"/>
      <c r="V34" s="252"/>
      <c r="W34" s="252"/>
    </row>
    <row r="35" spans="1:43" ht="54" customHeight="1" x14ac:dyDescent="0.3">
      <c r="A35" s="140">
        <f>'Unit Data from Audit Worksheet'!A41</f>
        <v>506</v>
      </c>
      <c r="B35" s="29" t="str">
        <f>'Unit Data from Audit Worksheet'!C41</f>
        <v>General Fund-Balance Sheet</v>
      </c>
      <c r="C35" s="188" t="str">
        <f>'Unit Data from Audit Worksheet'!D41</f>
        <v xml:space="preserve">All unrestricted cash and investments.  
Exclude restricted cash and cash held by a third party. </v>
      </c>
      <c r="D35" s="58"/>
      <c r="E35" s="83">
        <f>'Unit Data from Audit Worksheet'!F41</f>
        <v>0</v>
      </c>
      <c r="F35" s="20">
        <f>IF(L35&lt;0,"Error: Number is normally positive.",)</f>
        <v>0</v>
      </c>
      <c r="G35" s="40"/>
      <c r="H35" s="147"/>
      <c r="I35" s="21"/>
      <c r="J35" s="456">
        <v>506</v>
      </c>
      <c r="K35" s="446" t="s">
        <v>81</v>
      </c>
      <c r="L35" s="189">
        <f t="shared" ref="L35:L46" si="2">IF(D35="",E35,D35)</f>
        <v>0</v>
      </c>
      <c r="P35" s="128"/>
    </row>
    <row r="36" spans="1:43" ht="45.75" customHeight="1" x14ac:dyDescent="0.3">
      <c r="A36" s="140">
        <f>'Unit Data from Audit Worksheet'!A42</f>
        <v>536</v>
      </c>
      <c r="B36" s="29" t="str">
        <f>'Unit Data from Audit Worksheet'!C42</f>
        <v>General Fund-Balance Sheet</v>
      </c>
      <c r="C36" s="188" t="str">
        <f>'Unit Data from Audit Worksheet'!D42</f>
        <v>All restricted cash and investments</v>
      </c>
      <c r="D36" s="58"/>
      <c r="E36" s="83">
        <f>'Unit Data from Audit Worksheet'!F42</f>
        <v>0</v>
      </c>
      <c r="F36" s="20">
        <f>IF(L36&lt;0,"Error: Number is normally positive.",)</f>
        <v>0</v>
      </c>
      <c r="G36" s="40"/>
      <c r="H36" s="147"/>
      <c r="I36" s="21"/>
      <c r="J36" s="456">
        <v>536</v>
      </c>
      <c r="K36" s="446" t="s">
        <v>82</v>
      </c>
      <c r="L36" s="189">
        <f t="shared" si="2"/>
        <v>0</v>
      </c>
      <c r="P36" s="129"/>
      <c r="Q36" s="183"/>
      <c r="S36" s="182"/>
      <c r="T36" s="182"/>
      <c r="U36" s="182"/>
      <c r="V36" s="182"/>
      <c r="W36" s="16"/>
    </row>
    <row r="37" spans="1:43" ht="56.25" customHeight="1" x14ac:dyDescent="0.3">
      <c r="A37" s="140">
        <f>'Unit Data from Audit Worksheet'!A43</f>
        <v>586</v>
      </c>
      <c r="B37" s="149" t="str">
        <f>'Unit Data from Audit Worksheet'!C43</f>
        <v>General Fund-Balance Sheet</v>
      </c>
      <c r="C37" s="139" t="str">
        <f>'Unit Data from Audit Worksheet'!D43</f>
        <v>Advance To: Interfund loan receivable-portion of repayment plan longer than 12 months</v>
      </c>
      <c r="D37" s="77"/>
      <c r="E37" s="154">
        <f>'Unit Data from Audit Worksheet'!F43</f>
        <v>0</v>
      </c>
      <c r="F37" s="148"/>
      <c r="G37" s="150"/>
      <c r="H37" s="147"/>
      <c r="I37" s="21"/>
      <c r="J37" s="445">
        <v>586</v>
      </c>
      <c r="K37" s="398" t="s">
        <v>111</v>
      </c>
      <c r="L37" s="179">
        <f t="shared" si="2"/>
        <v>0</v>
      </c>
      <c r="P37" s="129"/>
      <c r="Q37" s="183"/>
      <c r="S37" s="182"/>
      <c r="T37" s="182"/>
      <c r="U37" s="182"/>
      <c r="V37" s="182"/>
      <c r="W37" s="16"/>
    </row>
    <row r="38" spans="1:43" ht="52.8" customHeight="1" x14ac:dyDescent="0.3">
      <c r="A38" s="140">
        <f>'Unit Data from Audit Worksheet'!A44</f>
        <v>379</v>
      </c>
      <c r="B38" s="149" t="str">
        <f>'Unit Data from Audit Worksheet'!C44</f>
        <v>General Fund-Balance Sheet</v>
      </c>
      <c r="C38" s="139" t="str">
        <f>'Unit Data from Audit Worksheet'!D44</f>
        <v>Total Assets and deferred outflows</v>
      </c>
      <c r="D38" s="77"/>
      <c r="E38" s="154">
        <f>'Unit Data from Audit Worksheet'!F44</f>
        <v>0</v>
      </c>
      <c r="F38" s="440">
        <f>IF((L35+L36)&gt;L38,"Error: Please review accts (506+536)&gt;379",)</f>
        <v>0</v>
      </c>
      <c r="G38" s="150"/>
      <c r="H38" s="147"/>
      <c r="I38" s="21"/>
      <c r="J38" s="445">
        <v>379</v>
      </c>
      <c r="K38" s="446" t="s">
        <v>36</v>
      </c>
      <c r="L38" s="179">
        <f t="shared" si="2"/>
        <v>0</v>
      </c>
      <c r="P38" s="126"/>
    </row>
    <row r="39" spans="1:43" ht="99" customHeight="1" x14ac:dyDescent="0.3">
      <c r="A39" s="140">
        <f>'Unit Data from Audit Worksheet'!A45</f>
        <v>4</v>
      </c>
      <c r="B39" s="29" t="str">
        <f>'Unit Data from Audit Worksheet'!C45</f>
        <v>General Fund-Balance Sheet</v>
      </c>
      <c r="C39" s="188" t="str">
        <f>'Unit Data from Audit Worksheet'!D45</f>
        <v>Current Liabilities (as reported on the Balance Sheet)
Exclude all deferred inflows. 
Include advance from(long-term portion of interfund loans)</v>
      </c>
      <c r="D39" s="77"/>
      <c r="E39" s="83">
        <f>'Unit Data from Audit Worksheet'!F45</f>
        <v>0</v>
      </c>
      <c r="F39" s="20">
        <f t="shared" ref="F39:F43" si="3">IF(L39&lt;0,"Error: Enter as a positive.",)</f>
        <v>0</v>
      </c>
      <c r="G39" s="40"/>
      <c r="H39" s="147"/>
      <c r="I39" s="21"/>
      <c r="J39" s="456">
        <v>4</v>
      </c>
      <c r="K39" s="446" t="s">
        <v>37</v>
      </c>
      <c r="L39" s="189">
        <f t="shared" si="2"/>
        <v>0</v>
      </c>
      <c r="P39" s="127"/>
      <c r="S39" s="16"/>
      <c r="T39" s="16"/>
      <c r="U39" s="16"/>
      <c r="V39" s="16"/>
    </row>
    <row r="40" spans="1:43" ht="142.80000000000001" customHeight="1" x14ac:dyDescent="0.3">
      <c r="A40" s="140">
        <f>'Unit Data from Audit Worksheet'!A46</f>
        <v>5</v>
      </c>
      <c r="B40" s="29" t="str">
        <f>'Unit Data from Audit Worksheet'!C46</f>
        <v>General Fund-Balance Sheet</v>
      </c>
      <c r="C40" s="188" t="str">
        <f>'Unit Data from Audit Worksheet'!D46</f>
        <v>General fund deferred inflows derived from cash receipts. 
 Prepaid taxes is a common item listed.  Deferred inflows on the face of the statements can include cash and non-cash.  You may have to refer to the note disclosure where the cash and non-cash is broken out.</v>
      </c>
      <c r="D40" s="77"/>
      <c r="E40" s="83">
        <f>'Unit Data from Audit Worksheet'!F46</f>
        <v>0</v>
      </c>
      <c r="F40" s="20">
        <f t="shared" si="3"/>
        <v>0</v>
      </c>
      <c r="G40" s="40"/>
      <c r="H40" s="147"/>
      <c r="I40" s="21"/>
      <c r="J40" s="456">
        <v>5</v>
      </c>
      <c r="K40" s="446" t="s">
        <v>38</v>
      </c>
      <c r="L40" s="189">
        <f t="shared" si="2"/>
        <v>0</v>
      </c>
      <c r="P40" s="127"/>
      <c r="S40" s="16"/>
      <c r="T40" s="16"/>
      <c r="U40" s="16"/>
      <c r="V40" s="16"/>
    </row>
    <row r="41" spans="1:43" ht="115.2" customHeight="1" x14ac:dyDescent="0.3">
      <c r="A41" s="140">
        <f>'Unit Data from Audit Worksheet'!A47</f>
        <v>380</v>
      </c>
      <c r="B41" s="149" t="str">
        <f>'Unit Data from Audit Worksheet'!C47</f>
        <v>General Fund-Balance Sheet</v>
      </c>
      <c r="C41" s="139" t="str">
        <f>'Unit Data from Audit Worksheet'!D47</f>
        <v>Total Deferred inflows not derived from cash receipts.  Deferred inflows on the face of the statements can include cash and non-cash.  You may have to refer to the note disclosure where the cash and non-cash is broken out.</v>
      </c>
      <c r="D41" s="77"/>
      <c r="E41" s="154">
        <f>'Unit Data from Audit Worksheet'!F47</f>
        <v>0</v>
      </c>
      <c r="F41" s="148">
        <f t="shared" si="3"/>
        <v>0</v>
      </c>
      <c r="G41" s="150"/>
      <c r="H41" s="147"/>
      <c r="I41" s="21"/>
      <c r="J41" s="445">
        <v>380</v>
      </c>
      <c r="K41" s="446" t="s">
        <v>39</v>
      </c>
      <c r="L41" s="179">
        <f t="shared" si="2"/>
        <v>0</v>
      </c>
      <c r="P41" s="127"/>
    </row>
    <row r="42" spans="1:43" ht="52.8" customHeight="1" x14ac:dyDescent="0.3">
      <c r="A42" s="140">
        <f>'Unit Data from Audit Worksheet'!A48</f>
        <v>391</v>
      </c>
      <c r="B42" s="149" t="str">
        <f>'Unit Data from Audit Worksheet'!C48</f>
        <v>General Fund-Balance Sheet</v>
      </c>
      <c r="C42" s="139" t="str">
        <f>'Unit Data from Audit Worksheet'!D48</f>
        <v xml:space="preserve">Fund balance, Restricted for Stabilization by State Statute </v>
      </c>
      <c r="D42" s="77"/>
      <c r="E42" s="154">
        <f>'Unit Data from Audit Worksheet'!F48</f>
        <v>0</v>
      </c>
      <c r="F42" s="148">
        <f t="shared" si="3"/>
        <v>0</v>
      </c>
      <c r="G42" s="150"/>
      <c r="H42" s="147"/>
      <c r="I42" s="21"/>
      <c r="J42" s="445">
        <v>391</v>
      </c>
      <c r="K42" s="446" t="s">
        <v>83</v>
      </c>
      <c r="L42" s="179">
        <f t="shared" si="2"/>
        <v>0</v>
      </c>
      <c r="P42" s="127"/>
    </row>
    <row r="43" spans="1:43" ht="49.8" customHeight="1" x14ac:dyDescent="0.3">
      <c r="A43" s="140">
        <f>'Unit Data from Audit Worksheet'!A49</f>
        <v>7</v>
      </c>
      <c r="B43" s="29" t="str">
        <f>'Unit Data from Audit Worksheet'!C49</f>
        <v>General Fund-Balance Sheet</v>
      </c>
      <c r="C43" s="188" t="str">
        <f>'Unit Data from Audit Worksheet'!D49</f>
        <v>Fund balance, Nonspendable-  inventory/prepaids/etc.</v>
      </c>
      <c r="D43" s="77"/>
      <c r="E43" s="83">
        <f>'Unit Data from Audit Worksheet'!F49</f>
        <v>0</v>
      </c>
      <c r="F43" s="20">
        <f t="shared" si="3"/>
        <v>0</v>
      </c>
      <c r="G43" s="40"/>
      <c r="H43" s="147"/>
      <c r="I43" s="21"/>
      <c r="J43" s="456">
        <v>7</v>
      </c>
      <c r="K43" s="446" t="s">
        <v>84</v>
      </c>
      <c r="L43" s="189">
        <f t="shared" si="2"/>
        <v>0</v>
      </c>
      <c r="P43" s="127"/>
    </row>
    <row r="44" spans="1:43" s="16" customFormat="1" ht="48.75" customHeight="1" x14ac:dyDescent="0.3">
      <c r="A44" s="123">
        <f>'Unit Data from Audit Worksheet'!A50</f>
        <v>645</v>
      </c>
      <c r="B44" s="157" t="str">
        <f>'Unit Data from Audit Worksheet'!C50</f>
        <v>General Fund-Balance Sheet</v>
      </c>
      <c r="C44" s="123" t="str">
        <f>'Unit Data from Audit Worksheet'!D50</f>
        <v>Fund balance, Assigned (total of all assigned components)</v>
      </c>
      <c r="D44" s="62"/>
      <c r="E44" s="156">
        <f>'Unit Data from Audit Worksheet'!F50</f>
        <v>0</v>
      </c>
      <c r="F44" s="145">
        <f>IF(L44&lt;0,"Error: Enter as a positive.",)</f>
        <v>0</v>
      </c>
      <c r="G44" s="135"/>
      <c r="H44" s="145"/>
      <c r="I44" s="191"/>
      <c r="J44" s="452">
        <v>645</v>
      </c>
      <c r="K44" s="457" t="s">
        <v>140</v>
      </c>
      <c r="L44" s="192">
        <f t="shared" si="2"/>
        <v>0</v>
      </c>
      <c r="M44"/>
      <c r="N44" s="182"/>
      <c r="O44" s="182"/>
      <c r="P44" s="127"/>
      <c r="Q44" s="170"/>
      <c r="R44" s="2"/>
      <c r="S44" s="2"/>
      <c r="T44" s="2"/>
      <c r="U44" s="2"/>
      <c r="V44" s="2"/>
      <c r="W44" s="2"/>
      <c r="X44"/>
      <c r="Y44"/>
      <c r="Z44"/>
      <c r="AA44"/>
      <c r="AB44"/>
      <c r="AC44"/>
      <c r="AD44"/>
      <c r="AE44"/>
      <c r="AF44"/>
      <c r="AG44"/>
      <c r="AH44"/>
      <c r="AI44"/>
      <c r="AJ44"/>
      <c r="AK44"/>
      <c r="AL44"/>
      <c r="AM44"/>
      <c r="AN44"/>
      <c r="AO44"/>
      <c r="AP44"/>
      <c r="AQ44"/>
    </row>
    <row r="45" spans="1:43" s="16" customFormat="1" ht="45.75" customHeight="1" x14ac:dyDescent="0.3">
      <c r="A45" s="123">
        <f>'Unit Data from Audit Worksheet'!A51</f>
        <v>646</v>
      </c>
      <c r="B45" s="157" t="str">
        <f>'Unit Data from Audit Worksheet'!C51</f>
        <v>General Fund-Balance Sheet</v>
      </c>
      <c r="C45" s="123" t="str">
        <f>'Unit Data from Audit Worksheet'!D51</f>
        <v>Fund Balance, Unassigned</v>
      </c>
      <c r="D45" s="62"/>
      <c r="E45" s="156">
        <f>'Unit Data from Audit Worksheet'!F51</f>
        <v>0</v>
      </c>
      <c r="F45" s="145">
        <f>IF(L45&lt;0,"Error: Enter as a positive.",)</f>
        <v>0</v>
      </c>
      <c r="G45" s="135"/>
      <c r="H45" s="145"/>
      <c r="I45" s="191"/>
      <c r="J45" s="452">
        <v>646</v>
      </c>
      <c r="K45" s="457" t="s">
        <v>141</v>
      </c>
      <c r="L45" s="192">
        <f t="shared" si="2"/>
        <v>0</v>
      </c>
      <c r="M45"/>
      <c r="N45" s="182"/>
      <c r="O45" s="182"/>
      <c r="P45" s="127"/>
      <c r="Q45" s="170"/>
      <c r="R45" s="2"/>
      <c r="S45" s="2"/>
      <c r="T45" s="2"/>
      <c r="U45" s="2"/>
      <c r="V45" s="2"/>
      <c r="W45" s="2"/>
      <c r="X45"/>
      <c r="Y45"/>
      <c r="Z45"/>
      <c r="AA45"/>
      <c r="AB45"/>
      <c r="AC45"/>
      <c r="AD45"/>
      <c r="AE45"/>
      <c r="AF45"/>
      <c r="AG45"/>
      <c r="AH45"/>
      <c r="AI45"/>
      <c r="AJ45"/>
      <c r="AK45"/>
      <c r="AL45"/>
      <c r="AM45"/>
      <c r="AN45"/>
      <c r="AO45"/>
      <c r="AP45"/>
      <c r="AQ45"/>
    </row>
    <row r="46" spans="1:43" ht="55.5" customHeight="1" x14ac:dyDescent="0.3">
      <c r="A46" s="177">
        <f>'Unit Data from Audit Worksheet'!A52</f>
        <v>9</v>
      </c>
      <c r="B46" s="64" t="str">
        <f>'Unit Data from Audit Worksheet'!C52</f>
        <v>General Fund-Balance Sheet</v>
      </c>
      <c r="C46" s="193" t="str">
        <f>'Unit Data from Audit Worksheet'!D52</f>
        <v>Total Fund balance (enter fund deficits as negative)</v>
      </c>
      <c r="D46" s="77"/>
      <c r="E46" s="82">
        <f>'Unit Data from Audit Worksheet'!F52</f>
        <v>0</v>
      </c>
      <c r="F46" s="65">
        <f>IF(L38-L39-L40-L41-L46=0,,"Error: Total assets less total liabilities do not equal Acct +379-4-5-380-9=0")</f>
        <v>0</v>
      </c>
      <c r="G46" s="66">
        <f>L38-L39-L40-L41-L46</f>
        <v>0</v>
      </c>
      <c r="H46" s="147"/>
      <c r="I46" s="21"/>
      <c r="J46" s="458">
        <v>9</v>
      </c>
      <c r="K46" s="394" t="s">
        <v>85</v>
      </c>
      <c r="L46" s="189">
        <f t="shared" si="2"/>
        <v>0</v>
      </c>
      <c r="O46" s="186" t="e">
        <f>'Unit Data from Audit Worksheet'!E52</f>
        <v>#N/A</v>
      </c>
      <c r="P46" s="127"/>
    </row>
    <row r="47" spans="1:43" s="16" customFormat="1" ht="73.5" customHeight="1" x14ac:dyDescent="0.3">
      <c r="A47" s="140">
        <f>'Unit Data from Audit Worksheet'!A53</f>
        <v>1052</v>
      </c>
      <c r="B47" s="149" t="str">
        <f>'Unit Data from Audit Worksheet'!C53</f>
        <v>General Fund-Rev, Exp. Change in Fund Balance</v>
      </c>
      <c r="C47" s="139" t="str">
        <f>'Unit Data from Audit Worksheet'!D53</f>
        <v>Mark to Market unrealized losses in the General Fund.  (enter as a negative number)</v>
      </c>
      <c r="D47" s="77"/>
      <c r="E47" s="154">
        <f>'Unit Data from Audit Worksheet'!F53</f>
        <v>0</v>
      </c>
      <c r="F47" s="148"/>
      <c r="G47" s="150"/>
      <c r="H47" s="147"/>
      <c r="I47" s="21"/>
      <c r="J47" s="127">
        <v>1052</v>
      </c>
      <c r="K47" s="492" t="s">
        <v>356</v>
      </c>
      <c r="L47" s="185">
        <f t="shared" ref="L47:L55" si="4">IF(D47="",E47,D47)</f>
        <v>0</v>
      </c>
      <c r="M47"/>
      <c r="P47" s="127"/>
      <c r="Q47" s="170"/>
      <c r="R47" s="254"/>
      <c r="S47" s="254"/>
      <c r="T47" s="254"/>
      <c r="U47" s="254"/>
      <c r="V47" s="254"/>
      <c r="W47" s="254"/>
      <c r="X47"/>
      <c r="Y47"/>
      <c r="Z47"/>
      <c r="AA47"/>
      <c r="AB47"/>
      <c r="AC47"/>
      <c r="AD47"/>
      <c r="AE47"/>
      <c r="AF47"/>
      <c r="AG47"/>
      <c r="AH47"/>
      <c r="AI47"/>
      <c r="AJ47"/>
      <c r="AK47"/>
      <c r="AL47"/>
      <c r="AM47"/>
      <c r="AN47"/>
      <c r="AO47"/>
      <c r="AP47"/>
      <c r="AQ47"/>
    </row>
    <row r="48" spans="1:43" ht="73.5" customHeight="1" x14ac:dyDescent="0.3">
      <c r="A48" s="140">
        <f>'Unit Data from Audit Worksheet'!A55</f>
        <v>16</v>
      </c>
      <c r="B48" s="149" t="str">
        <f>'Unit Data from Audit Worksheet'!C55</f>
        <v>General Fund-Rev, Exp. Change in Fund Balance</v>
      </c>
      <c r="C48" s="139" t="str">
        <f>'Unit Data from Audit Worksheet'!D55</f>
        <v>Total revenues</v>
      </c>
      <c r="D48" s="77"/>
      <c r="E48" s="154">
        <f>'Unit Data from Audit Worksheet'!F55</f>
        <v>0</v>
      </c>
      <c r="F48" s="148"/>
      <c r="G48" s="150"/>
      <c r="H48" s="147"/>
      <c r="I48" s="21"/>
      <c r="J48" s="445">
        <v>16</v>
      </c>
      <c r="K48" s="446" t="s">
        <v>86</v>
      </c>
      <c r="L48" s="179">
        <f t="shared" si="4"/>
        <v>0</v>
      </c>
      <c r="P48" s="133"/>
    </row>
    <row r="49" spans="1:43" ht="73.5" customHeight="1" x14ac:dyDescent="0.3">
      <c r="A49" s="140">
        <f>'Unit Data from Audit Worksheet'!A56</f>
        <v>532</v>
      </c>
      <c r="B49" s="149" t="str">
        <f>'Unit Data from Audit Worksheet'!C56</f>
        <v>General Fund-Rev, Exp. Change in Fund Balance</v>
      </c>
      <c r="C49" s="139" t="str">
        <f>'Unit Data from Audit Worksheet'!D56</f>
        <v xml:space="preserve">Total expenditures  
Exclude expenditures in the "other financing sources (uses)" section.
</v>
      </c>
      <c r="D49" s="77"/>
      <c r="E49" s="154">
        <f>'Unit Data from Audit Worksheet'!F56</f>
        <v>0</v>
      </c>
      <c r="F49" s="148">
        <f t="shared" ref="F49" si="5">IF(L49&lt;0,"Error: Enter as a positive.",)</f>
        <v>0</v>
      </c>
      <c r="G49" s="150"/>
      <c r="H49" s="147"/>
      <c r="I49" s="21"/>
      <c r="J49" s="445">
        <v>532</v>
      </c>
      <c r="K49" s="459" t="s">
        <v>87</v>
      </c>
      <c r="L49" s="179">
        <f t="shared" si="4"/>
        <v>0</v>
      </c>
      <c r="P49" s="133"/>
    </row>
    <row r="50" spans="1:43" ht="73.5" customHeight="1" x14ac:dyDescent="0.3">
      <c r="A50" s="140">
        <f>'Unit Data from Audit Worksheet'!A57</f>
        <v>17</v>
      </c>
      <c r="B50" s="149" t="str">
        <f>'Unit Data from Audit Worksheet'!C57</f>
        <v>General Fund-Rev, Exp. Change in Fund Balance</v>
      </c>
      <c r="C50" s="139" t="str">
        <f>'Unit Data from Audit Worksheet'!D57</f>
        <v>Total Transfers in    (Preference is that transfers-in  are not netted against transfers-out)</v>
      </c>
      <c r="D50" s="77"/>
      <c r="E50" s="154">
        <f>'Unit Data from Audit Worksheet'!F57</f>
        <v>0</v>
      </c>
      <c r="F50" s="148"/>
      <c r="G50" s="150"/>
      <c r="H50" s="147"/>
      <c r="I50" s="21"/>
      <c r="J50" s="445">
        <v>17</v>
      </c>
      <c r="K50" s="446" t="s">
        <v>88</v>
      </c>
      <c r="L50" s="179">
        <f t="shared" si="4"/>
        <v>0</v>
      </c>
      <c r="P50" s="133"/>
    </row>
    <row r="51" spans="1:43" ht="54.75" customHeight="1" x14ac:dyDescent="0.3">
      <c r="A51" s="140">
        <f>'Unit Data from Audit Worksheet'!A58</f>
        <v>20</v>
      </c>
      <c r="B51" s="149" t="str">
        <f>'Unit Data from Audit Worksheet'!C58</f>
        <v>General Fund-Rev, Exp. Change in Fund Balance</v>
      </c>
      <c r="C51" s="139" t="str">
        <f>'Unit Data from Audit Worksheet'!D58</f>
        <v>Total Transfers out    (Preference is that transfers-in  are not netted against transfers-out)</v>
      </c>
      <c r="D51" s="77"/>
      <c r="E51" s="154">
        <f>'Unit Data from Audit Worksheet'!F58</f>
        <v>0</v>
      </c>
      <c r="F51" s="148">
        <f t="shared" ref="F51" si="6">IF(L51&lt;0,"Error: Enter as a positive.",)</f>
        <v>0</v>
      </c>
      <c r="G51" s="150"/>
      <c r="H51" s="147"/>
      <c r="I51" s="21"/>
      <c r="J51" s="445">
        <v>20</v>
      </c>
      <c r="K51" s="446" t="s">
        <v>89</v>
      </c>
      <c r="L51" s="179">
        <f t="shared" si="4"/>
        <v>0</v>
      </c>
      <c r="P51" s="133"/>
    </row>
    <row r="52" spans="1:43" ht="54.75" customHeight="1" x14ac:dyDescent="0.3">
      <c r="A52" s="140">
        <f>'Unit Data from Audit Worksheet'!A59</f>
        <v>533</v>
      </c>
      <c r="B52" s="149" t="str">
        <f>'Unit Data from Audit Worksheet'!C59</f>
        <v>General Fund-Rev, Exp. Change in Fund Balance</v>
      </c>
      <c r="C52" s="139" t="str">
        <f>'Unit Data from Audit Worksheet'!D59</f>
        <v>Total Proceeds from all long-term debt issuances 
Exclude proceeds from refundings</v>
      </c>
      <c r="D52" s="77"/>
      <c r="E52" s="154">
        <f>'Unit Data from Audit Worksheet'!F59</f>
        <v>0</v>
      </c>
      <c r="F52" s="148"/>
      <c r="G52" s="150"/>
      <c r="H52" s="147"/>
      <c r="I52" s="21"/>
      <c r="J52" s="445">
        <v>533</v>
      </c>
      <c r="K52" s="459" t="s">
        <v>90</v>
      </c>
      <c r="L52" s="179">
        <f t="shared" si="4"/>
        <v>0</v>
      </c>
      <c r="P52" s="133"/>
    </row>
    <row r="53" spans="1:43" ht="74.25" customHeight="1" x14ac:dyDescent="0.3">
      <c r="A53" s="140">
        <f>'Unit Data from Audit Worksheet'!A60</f>
        <v>23</v>
      </c>
      <c r="B53" s="149" t="str">
        <f>'Unit Data from Audit Worksheet'!C60</f>
        <v>General Fund-Rev, Exp. Change in Fund Balance</v>
      </c>
      <c r="C53" s="139" t="str">
        <f>'Unit Data from Audit Worksheet'!D60</f>
        <v>Change in fund balance - (Increase in Fund balance is recorded as a positive and a decrease in fund balance is recorded as a negative)</v>
      </c>
      <c r="D53" s="77"/>
      <c r="E53" s="154">
        <f>'Unit Data from Audit Worksheet'!F60</f>
        <v>0</v>
      </c>
      <c r="F53" s="148">
        <f>IF(+L48-L49+L50-L51+L52-L53=0,,"Error:Total revenues less toal Expenditures do not equal change in fund balance")</f>
        <v>0</v>
      </c>
      <c r="G53" s="50">
        <f>+L48-L49+L50-L51+L52-L53</f>
        <v>0</v>
      </c>
      <c r="H53" s="147"/>
      <c r="I53" s="21"/>
      <c r="J53" s="445">
        <v>23</v>
      </c>
      <c r="K53" s="446" t="s">
        <v>91</v>
      </c>
      <c r="L53" s="179">
        <f t="shared" si="4"/>
        <v>0</v>
      </c>
      <c r="P53" s="126"/>
    </row>
    <row r="54" spans="1:43" ht="123" customHeight="1" x14ac:dyDescent="0.3">
      <c r="A54" s="190">
        <f>'Unit Data from Audit Worksheet'!A61</f>
        <v>507</v>
      </c>
      <c r="B54" s="63" t="str">
        <f>'Unit Data from Audit Worksheet'!C61</f>
        <v>General Fund-Rev, Exp. Change in Fund Balance</v>
      </c>
      <c r="C54" s="134" t="str">
        <f>'Unit Data from Audit Worksheet'!D61</f>
        <v>Any adjustment to beginning fund balance including rounding, prior period adjustments and restatements.   (Amounts that increase fund balance are recorded as positive and amounts that decrease fund balance are recorded as negative)</v>
      </c>
      <c r="D54" s="58"/>
      <c r="E54" s="84">
        <f>'Unit Data from Audit Worksheet'!F61</f>
        <v>0</v>
      </c>
      <c r="F54" s="59" t="e">
        <f>IF(+L46-L53-L54=O46,,"Error: Beginning Fund Bal does not equal our records Accts 9-23-507= PY9")</f>
        <v>#N/A</v>
      </c>
      <c r="G54" s="67" t="e">
        <f>L46-L53-L54-O46</f>
        <v>#N/A</v>
      </c>
      <c r="H54" s="61" t="e">
        <f>'Unit Data from Audit Worksheet'!I61</f>
        <v>#N/A</v>
      </c>
      <c r="I54" s="21"/>
      <c r="J54" s="95">
        <v>507</v>
      </c>
      <c r="K54" s="460" t="s">
        <v>92</v>
      </c>
      <c r="L54" s="179">
        <f t="shared" si="4"/>
        <v>0</v>
      </c>
      <c r="N54" s="187"/>
      <c r="O54" s="186"/>
      <c r="P54" s="126"/>
      <c r="R54" s="254"/>
      <c r="S54" s="254"/>
      <c r="T54" s="254"/>
      <c r="U54" s="254"/>
      <c r="V54" s="254"/>
      <c r="W54" s="195"/>
    </row>
    <row r="55" spans="1:43" s="254" customFormat="1" ht="123" customHeight="1" x14ac:dyDescent="0.3">
      <c r="A55" s="190">
        <v>546</v>
      </c>
      <c r="B55" s="63" t="s">
        <v>385</v>
      </c>
      <c r="C55" s="181" t="s">
        <v>386</v>
      </c>
      <c r="D55" s="58"/>
      <c r="E55" s="84">
        <f>'Unit Data from Audit Worksheet'!F62</f>
        <v>0</v>
      </c>
      <c r="F55" s="59"/>
      <c r="G55" s="67"/>
      <c r="H55" s="61"/>
      <c r="I55" s="21"/>
      <c r="J55" s="401">
        <v>546</v>
      </c>
      <c r="K55" s="402" t="s">
        <v>283</v>
      </c>
      <c r="L55" s="179">
        <f t="shared" si="4"/>
        <v>0</v>
      </c>
      <c r="M55"/>
      <c r="N55" s="187"/>
      <c r="O55" s="186"/>
      <c r="P55" s="126"/>
      <c r="Q55" s="170"/>
      <c r="W55" s="195"/>
      <c r="X55"/>
      <c r="Y55"/>
      <c r="Z55"/>
      <c r="AA55"/>
      <c r="AB55"/>
      <c r="AC55"/>
      <c r="AD55"/>
      <c r="AE55"/>
      <c r="AF55"/>
      <c r="AG55"/>
      <c r="AH55"/>
      <c r="AI55"/>
      <c r="AJ55"/>
      <c r="AK55"/>
      <c r="AL55"/>
      <c r="AM55"/>
      <c r="AN55"/>
      <c r="AO55"/>
      <c r="AP55"/>
      <c r="AQ55"/>
    </row>
    <row r="56" spans="1:43" s="16" customFormat="1" ht="204.6" customHeight="1" x14ac:dyDescent="0.3">
      <c r="A56" s="385">
        <f>'Unit Data from Audit Worksheet'!A63</f>
        <v>149</v>
      </c>
      <c r="B56" s="387" t="str">
        <f>'Unit Data from Audit Worksheet'!C63</f>
        <v>General Fund-Rev, Exp. Change in Fund Balance or General Fund Budget Actual</v>
      </c>
      <c r="C56" s="385" t="str">
        <f>'Unit Data from Audit Worksheet'!D63</f>
        <v>Local Current Expense Revenue from the County (Enter as a positive) 
Exclude: supplemental taxes
Include: Timber Receipts, amounts spent on 
                  resource officers and nurses, etc.  
                  Amount must agree with the amount
                  reported in the County Audit Report</v>
      </c>
      <c r="D56" s="388"/>
      <c r="E56" s="389">
        <f>'Unit Data from Audit Worksheet'!F63</f>
        <v>0</v>
      </c>
      <c r="F56" s="151"/>
      <c r="G56" s="390"/>
      <c r="H56" s="151"/>
      <c r="I56" s="21"/>
      <c r="J56" s="401">
        <v>149</v>
      </c>
      <c r="K56" s="396" t="s">
        <v>656</v>
      </c>
      <c r="L56" s="192">
        <f t="shared" ref="L56:L60" si="7">IF(D56="",E56,D56)</f>
        <v>0</v>
      </c>
      <c r="M56"/>
      <c r="N56" s="195"/>
      <c r="O56" s="391"/>
      <c r="P56" s="126"/>
      <c r="Q56" s="170"/>
      <c r="R56" s="254"/>
      <c r="S56" s="254"/>
      <c r="T56" s="254"/>
      <c r="U56" s="254"/>
      <c r="V56" s="254"/>
      <c r="W56" s="254"/>
      <c r="X56"/>
      <c r="Y56"/>
      <c r="Z56"/>
      <c r="AA56"/>
      <c r="AB56"/>
      <c r="AC56"/>
      <c r="AD56"/>
      <c r="AE56"/>
      <c r="AF56"/>
      <c r="AG56"/>
      <c r="AH56"/>
      <c r="AI56"/>
      <c r="AJ56"/>
      <c r="AK56"/>
      <c r="AL56"/>
      <c r="AM56"/>
      <c r="AN56"/>
      <c r="AO56"/>
      <c r="AP56"/>
      <c r="AQ56"/>
    </row>
    <row r="57" spans="1:43" s="16" customFormat="1" ht="133.19999999999999" customHeight="1" x14ac:dyDescent="0.3">
      <c r="A57" s="385">
        <f>'Unit Data from Audit Worksheet'!A64</f>
        <v>150</v>
      </c>
      <c r="B57" s="387" t="str">
        <f>'Unit Data from Audit Worksheet'!C64</f>
        <v>General Fund-Rev, Exp. Change in Fund Balance or General Fund Budget Actual</v>
      </c>
      <c r="C57" s="385" t="str">
        <f>'Unit Data from Audit Worksheet'!D64</f>
        <v xml:space="preserve">Capital Outlay revenue from the County and budgeted by the County as Capital Outlay reported in the School Capital Outlay fund or the local current expense fund.  (capitalization policies might be different between the Schools and County)
</v>
      </c>
      <c r="D57" s="388"/>
      <c r="E57" s="389">
        <f>'Unit Data from Audit Worksheet'!F64</f>
        <v>0</v>
      </c>
      <c r="F57" s="151"/>
      <c r="G57" s="390"/>
      <c r="H57" s="151"/>
      <c r="I57" s="21"/>
      <c r="J57" s="401">
        <v>150</v>
      </c>
      <c r="K57" s="396" t="s">
        <v>283</v>
      </c>
      <c r="L57" s="192">
        <f t="shared" si="7"/>
        <v>0</v>
      </c>
      <c r="M57"/>
      <c r="N57" s="195"/>
      <c r="O57" s="391"/>
      <c r="P57" s="126"/>
      <c r="Q57" s="170"/>
      <c r="R57" s="254"/>
      <c r="S57" s="254"/>
      <c r="T57" s="254"/>
      <c r="U57" s="254"/>
      <c r="V57" s="254"/>
      <c r="W57" s="254"/>
      <c r="X57"/>
      <c r="Y57"/>
      <c r="Z57"/>
      <c r="AA57"/>
      <c r="AB57"/>
      <c r="AC57"/>
      <c r="AD57"/>
      <c r="AE57"/>
      <c r="AF57"/>
      <c r="AG57"/>
      <c r="AH57"/>
      <c r="AI57"/>
      <c r="AJ57"/>
      <c r="AK57"/>
      <c r="AL57"/>
      <c r="AM57"/>
      <c r="AN57"/>
      <c r="AO57"/>
      <c r="AP57"/>
      <c r="AQ57"/>
    </row>
    <row r="58" spans="1:43" s="16" customFormat="1" ht="76.8" customHeight="1" x14ac:dyDescent="0.3">
      <c r="A58" s="385">
        <f>'Unit Data from Audit Worksheet'!A65</f>
        <v>587</v>
      </c>
      <c r="B58" s="387" t="str">
        <f>'Unit Data from Audit Worksheet'!C65</f>
        <v xml:space="preserve">Fund 8 Rev, Exp. Change in Fund Balance Rpt. </v>
      </c>
      <c r="C58" s="385" t="str">
        <f>'Unit Data from Audit Worksheet'!D65</f>
        <v>Amount of Local Current Expense Funds received from the County transferred to Fund 8 this year.</v>
      </c>
      <c r="D58" s="388"/>
      <c r="E58" s="389">
        <f>'Unit Data from Audit Worksheet'!F65</f>
        <v>0</v>
      </c>
      <c r="F58" s="151"/>
      <c r="G58" s="390"/>
      <c r="H58" s="151"/>
      <c r="I58" s="21"/>
      <c r="J58" s="401">
        <v>587</v>
      </c>
      <c r="K58" s="396" t="s">
        <v>287</v>
      </c>
      <c r="L58" s="192">
        <f t="shared" si="7"/>
        <v>0</v>
      </c>
      <c r="M58"/>
      <c r="N58" s="195"/>
      <c r="O58" s="391"/>
      <c r="P58" s="126"/>
      <c r="Q58" s="170"/>
      <c r="R58" s="254"/>
      <c r="S58" s="254"/>
      <c r="T58" s="254"/>
      <c r="U58" s="254"/>
      <c r="V58" s="254"/>
      <c r="W58" s="254"/>
      <c r="X58"/>
      <c r="Y58"/>
      <c r="Z58"/>
      <c r="AA58"/>
      <c r="AB58"/>
      <c r="AC58"/>
      <c r="AD58"/>
      <c r="AE58"/>
      <c r="AF58"/>
      <c r="AG58"/>
      <c r="AH58"/>
      <c r="AI58"/>
      <c r="AJ58"/>
      <c r="AK58"/>
      <c r="AL58"/>
      <c r="AM58"/>
      <c r="AN58"/>
      <c r="AO58"/>
      <c r="AP58"/>
      <c r="AQ58"/>
    </row>
    <row r="59" spans="1:43" s="16" customFormat="1" ht="77.400000000000006" customHeight="1" x14ac:dyDescent="0.3">
      <c r="A59" s="385">
        <f>'Unit Data from Audit Worksheet'!A66</f>
        <v>588</v>
      </c>
      <c r="B59" s="387" t="str">
        <f>'Unit Data from Audit Worksheet'!C66</f>
        <v xml:space="preserve">Fund 8 Rev, Exp. Change in Fund Balance Rpt. </v>
      </c>
      <c r="C59" s="385" t="str">
        <f>'Unit Data from Audit Worksheet'!D66</f>
        <v>Amount of Capital Outlay Funds received from the County transferred to Fund 8 this year.</v>
      </c>
      <c r="D59" s="388"/>
      <c r="E59" s="389">
        <f>'Unit Data from Audit Worksheet'!F66</f>
        <v>0</v>
      </c>
      <c r="F59" s="151"/>
      <c r="G59" s="390"/>
      <c r="H59" s="151"/>
      <c r="I59" s="21"/>
      <c r="J59" s="401">
        <v>588</v>
      </c>
      <c r="K59" s="396" t="s">
        <v>288</v>
      </c>
      <c r="L59" s="192">
        <f t="shared" si="7"/>
        <v>0</v>
      </c>
      <c r="M59"/>
      <c r="N59" s="195"/>
      <c r="O59" s="391"/>
      <c r="P59" s="126"/>
      <c r="Q59" s="170"/>
      <c r="R59" s="254"/>
      <c r="S59" s="254"/>
      <c r="T59" s="254"/>
      <c r="U59" s="254"/>
      <c r="V59" s="254"/>
      <c r="W59" s="254"/>
      <c r="X59"/>
      <c r="Y59"/>
      <c r="Z59"/>
      <c r="AA59"/>
      <c r="AB59"/>
      <c r="AC59"/>
      <c r="AD59"/>
      <c r="AE59"/>
      <c r="AF59"/>
      <c r="AG59"/>
      <c r="AH59"/>
      <c r="AI59"/>
      <c r="AJ59"/>
      <c r="AK59"/>
      <c r="AL59"/>
      <c r="AM59"/>
      <c r="AN59"/>
      <c r="AO59"/>
      <c r="AP59"/>
      <c r="AQ59"/>
    </row>
    <row r="60" spans="1:43" s="16" customFormat="1" ht="96.6" customHeight="1" x14ac:dyDescent="0.3">
      <c r="A60" s="385">
        <f>'Unit Data from Audit Worksheet'!A67</f>
        <v>31</v>
      </c>
      <c r="B60" s="387" t="str">
        <f>'Unit Data from Audit Worksheet'!C67</f>
        <v>Combined Totals of all Proprietary Funds - Revenue, Expenses, Changes in Net Position</v>
      </c>
      <c r="C60" s="385" t="str">
        <f>'Unit Data from Audit Worksheet'!D67</f>
        <v>Combined Totals of all Proprietary Funds - Change in net position - (increase in net position is recorded as a positive and a decrease in net position is recorded as a negative)</v>
      </c>
      <c r="D60" s="388"/>
      <c r="E60" s="389">
        <f>'Unit Data from Audit Worksheet'!F67</f>
        <v>0</v>
      </c>
      <c r="F60" s="151"/>
      <c r="G60" s="390"/>
      <c r="H60" s="151"/>
      <c r="I60" s="21"/>
      <c r="J60" s="401">
        <v>31</v>
      </c>
      <c r="K60" s="394" t="s">
        <v>377</v>
      </c>
      <c r="L60" s="192">
        <f t="shared" si="7"/>
        <v>0</v>
      </c>
      <c r="M60"/>
      <c r="N60" s="195"/>
      <c r="O60" s="391"/>
      <c r="P60" s="126"/>
      <c r="Q60" s="170"/>
      <c r="R60" s="254"/>
      <c r="S60" s="254"/>
      <c r="T60" s="254"/>
      <c r="U60" s="254"/>
      <c r="V60" s="254"/>
      <c r="W60" s="254"/>
      <c r="X60"/>
      <c r="Y60"/>
      <c r="Z60"/>
      <c r="AA60"/>
      <c r="AB60"/>
      <c r="AC60"/>
      <c r="AD60"/>
      <c r="AE60"/>
      <c r="AF60"/>
      <c r="AG60"/>
      <c r="AH60"/>
      <c r="AI60"/>
      <c r="AJ60"/>
      <c r="AK60"/>
      <c r="AL60"/>
      <c r="AM60"/>
      <c r="AN60"/>
      <c r="AO60"/>
      <c r="AP60"/>
      <c r="AQ60"/>
    </row>
    <row r="61" spans="1:43" ht="83.4" customHeight="1" x14ac:dyDescent="0.3">
      <c r="A61" s="140">
        <f>'Unit Data from Audit Worksheet'!A69</f>
        <v>512</v>
      </c>
      <c r="B61" s="149" t="str">
        <f>'Unit Data from Audit Worksheet'!C69</f>
        <v>Fiduciary Statements</v>
      </c>
      <c r="C61" s="139" t="str">
        <f>'Unit Data from Audit Worksheet'!D69</f>
        <v>Cash and investments.  
Include:  unrestricted and restricted.  
                   cash and investments held 
                   by a third party</v>
      </c>
      <c r="D61" s="153"/>
      <c r="E61" s="154">
        <f>'Unit Data from Audit Worksheet'!F69</f>
        <v>0</v>
      </c>
      <c r="F61" s="148">
        <f>IF(L61&lt;0,"Error: Number is normally positive.",)</f>
        <v>0</v>
      </c>
      <c r="G61" s="150"/>
      <c r="H61" s="147"/>
      <c r="I61" s="21"/>
      <c r="J61" s="401">
        <v>512</v>
      </c>
      <c r="K61" s="446" t="s">
        <v>93</v>
      </c>
      <c r="L61" s="179">
        <f t="shared" ref="L61:L69" si="8">IF(D61="",E61,D61)</f>
        <v>0</v>
      </c>
      <c r="P61" s="127"/>
    </row>
    <row r="62" spans="1:43" ht="76.2" customHeight="1" x14ac:dyDescent="0.3">
      <c r="A62" s="140">
        <f>'Unit Data from Audit Worksheet'!A71</f>
        <v>622</v>
      </c>
      <c r="B62" s="149" t="str">
        <f>'Unit Data from Audit Worksheet'!C71</f>
        <v>FS., Pension note or RSI</v>
      </c>
      <c r="C62" s="149" t="str">
        <f>'Unit Data from Audit Worksheet'!D71</f>
        <v xml:space="preserve">Unit's Share of Net Pension Liability ($s)
- unit of government is a participating employer in the State's TSERS (Teachers' and State Employees' Retirement System) or the LGERS (Local Governmental Employees' Retirement System).  </v>
      </c>
      <c r="D62" s="153"/>
      <c r="E62" s="154">
        <f>'Unit Data from Audit Worksheet'!F71</f>
        <v>0</v>
      </c>
      <c r="F62" s="148"/>
      <c r="G62" s="150"/>
      <c r="H62" s="147"/>
      <c r="I62" s="21"/>
      <c r="J62" s="445">
        <v>622</v>
      </c>
      <c r="K62" s="449" t="s">
        <v>131</v>
      </c>
      <c r="L62" s="179">
        <f t="shared" si="8"/>
        <v>0</v>
      </c>
      <c r="P62" s="127"/>
      <c r="S62" s="16"/>
      <c r="T62" s="16"/>
      <c r="U62" s="16"/>
      <c r="V62" s="16"/>
    </row>
    <row r="63" spans="1:43" ht="138.75" customHeight="1" x14ac:dyDescent="0.3">
      <c r="A63" s="140">
        <f>'Unit Data from Audit Worksheet'!A72</f>
        <v>577</v>
      </c>
      <c r="B63" s="149" t="str">
        <f>'Unit Data from Audit Worksheet'!C72</f>
        <v>Pension Notes</v>
      </c>
      <c r="C63" s="149" t="str">
        <f>'Unit Data from Audit Worksheet'!D72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63" s="153"/>
      <c r="E63" s="154">
        <f>'Unit Data from Audit Worksheet'!F72</f>
        <v>0</v>
      </c>
      <c r="F63" s="148"/>
      <c r="G63" s="150"/>
      <c r="H63" s="147"/>
      <c r="I63" s="21"/>
      <c r="J63" s="445">
        <v>577</v>
      </c>
      <c r="K63" s="449" t="s">
        <v>123</v>
      </c>
      <c r="L63" s="179">
        <f t="shared" si="8"/>
        <v>0</v>
      </c>
      <c r="P63" s="127"/>
      <c r="S63" s="16"/>
      <c r="T63" s="16"/>
      <c r="U63" s="16"/>
      <c r="V63" s="16"/>
    </row>
    <row r="64" spans="1:43" s="254" customFormat="1" ht="138.75" customHeight="1" x14ac:dyDescent="0.3">
      <c r="A64" s="399">
        <f>'Unit Data from Audit Worksheet'!A74</f>
        <v>621</v>
      </c>
      <c r="B64" s="399" t="str">
        <f>'Unit Data from Audit Worksheet'!C74</f>
        <v>FS., OPEB note or RSI</v>
      </c>
      <c r="C64" s="400" t="str">
        <f>'Unit Data from Audit Worksheet'!D74</f>
        <v xml:space="preserve">Unit's share of Retirement Health Benefit Fund Net OPEB Liability ($s)
- unit of government is a participating employer in the State's RHBF </v>
      </c>
      <c r="D64" s="153"/>
      <c r="E64" s="154">
        <f>'Unit Data from Audit Worksheet'!F74</f>
        <v>0</v>
      </c>
      <c r="F64" s="148"/>
      <c r="G64" s="150"/>
      <c r="H64" s="147"/>
      <c r="I64" s="21"/>
      <c r="J64" s="403">
        <v>621</v>
      </c>
      <c r="K64" s="404" t="s">
        <v>396</v>
      </c>
      <c r="L64" s="179">
        <f t="shared" si="8"/>
        <v>0</v>
      </c>
      <c r="M64"/>
      <c r="P64" s="128"/>
      <c r="Q64" s="170"/>
      <c r="S64" s="16"/>
      <c r="T64" s="16"/>
      <c r="U64" s="16"/>
      <c r="V64" s="16"/>
      <c r="X64"/>
      <c r="Y64"/>
      <c r="Z64"/>
      <c r="AA64"/>
      <c r="AB64"/>
      <c r="AC64"/>
      <c r="AD64"/>
      <c r="AE64"/>
      <c r="AF64"/>
      <c r="AG64"/>
      <c r="AH64"/>
      <c r="AI64"/>
      <c r="AJ64"/>
      <c r="AK64"/>
      <c r="AL64"/>
      <c r="AM64"/>
      <c r="AN64"/>
      <c r="AO64"/>
      <c r="AP64"/>
      <c r="AQ64"/>
    </row>
    <row r="65" spans="1:43" s="16" customFormat="1" ht="135" customHeight="1" x14ac:dyDescent="0.3">
      <c r="A65" s="198">
        <f>'Unit Data from Audit Worksheet'!A75</f>
        <v>547</v>
      </c>
      <c r="B65" s="149" t="str">
        <f>'Unit Data from Audit Worksheet'!C75</f>
        <v>OPEB Note</v>
      </c>
      <c r="C65" s="149" t="str">
        <f>'Unit Data from Audit Worksheet'!D75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65" s="153"/>
      <c r="E65" s="154">
        <f>'Unit Data from Audit Worksheet'!F75</f>
        <v>0</v>
      </c>
      <c r="F65" s="148"/>
      <c r="G65" s="150"/>
      <c r="H65" s="147"/>
      <c r="I65" s="21"/>
      <c r="J65" s="445">
        <v>547</v>
      </c>
      <c r="K65" s="446" t="s">
        <v>102</v>
      </c>
      <c r="L65" s="179">
        <f t="shared" si="8"/>
        <v>0</v>
      </c>
      <c r="M65"/>
      <c r="P65" s="128"/>
      <c r="Q65" s="170"/>
      <c r="R65" s="2"/>
      <c r="S65" s="2"/>
      <c r="T65" s="2"/>
      <c r="U65" s="2"/>
      <c r="V65" s="2"/>
      <c r="W65" s="2"/>
      <c r="X65"/>
      <c r="Y65"/>
      <c r="Z65"/>
      <c r="AA65"/>
      <c r="AB65"/>
      <c r="AC65"/>
      <c r="AD65"/>
      <c r="AE65"/>
      <c r="AF65"/>
      <c r="AG65"/>
      <c r="AH65"/>
      <c r="AI65"/>
      <c r="AJ65"/>
      <c r="AK65"/>
      <c r="AL65"/>
      <c r="AM65"/>
      <c r="AN65"/>
      <c r="AO65"/>
      <c r="AP65"/>
      <c r="AQ65"/>
    </row>
    <row r="66" spans="1:43" s="16" customFormat="1" ht="99" customHeight="1" x14ac:dyDescent="0.3">
      <c r="A66" s="140">
        <f>'Unit Data from Audit Worksheet'!A76</f>
        <v>659</v>
      </c>
      <c r="B66" s="149" t="str">
        <f>'Unit Data from Audit Worksheet'!C76</f>
        <v>OPEB
 Note or RSI</v>
      </c>
      <c r="C66" s="139" t="str">
        <f>'Unit Data from Audit Worksheet'!D76</f>
        <v>Total OPEB benefits - total OPEB liability
If you do not provide benefit, please enter 0</v>
      </c>
      <c r="D66" s="153"/>
      <c r="E66" s="154">
        <f>'Unit Data from Audit Worksheet'!F76</f>
        <v>0</v>
      </c>
      <c r="F66" s="148">
        <f>IF(L66&lt;0,"Error: Enter as a positive.",)</f>
        <v>0</v>
      </c>
      <c r="G66" s="201" t="s">
        <v>655</v>
      </c>
      <c r="H66" s="147"/>
      <c r="I66" s="21"/>
      <c r="J66" s="397">
        <v>659</v>
      </c>
      <c r="K66" s="396" t="s">
        <v>159</v>
      </c>
      <c r="L66" s="192">
        <f t="shared" si="8"/>
        <v>0</v>
      </c>
      <c r="M66"/>
      <c r="P66" s="128"/>
      <c r="Q66" s="170"/>
      <c r="R66" s="2"/>
      <c r="S66" s="2"/>
      <c r="T66" s="2"/>
      <c r="U66" s="2"/>
      <c r="V66" s="2"/>
      <c r="W66" s="2"/>
      <c r="X66"/>
      <c r="Y66"/>
      <c r="Z66"/>
      <c r="AA66"/>
      <c r="AB66"/>
      <c r="AC66"/>
      <c r="AD66"/>
      <c r="AE66"/>
      <c r="AF66"/>
      <c r="AG66"/>
      <c r="AH66"/>
      <c r="AI66"/>
      <c r="AJ66"/>
      <c r="AK66"/>
      <c r="AL66"/>
      <c r="AM66"/>
      <c r="AN66"/>
      <c r="AO66"/>
      <c r="AP66"/>
      <c r="AQ66"/>
    </row>
    <row r="67" spans="1:43" s="16" customFormat="1" ht="131.25" customHeight="1" x14ac:dyDescent="0.3">
      <c r="A67" s="140">
        <f>'Unit Data from Audit Worksheet'!A77</f>
        <v>660</v>
      </c>
      <c r="B67" s="149" t="str">
        <f>'Unit Data from Audit Worksheet'!C77</f>
        <v>OPEB
 Note or RSI</v>
      </c>
      <c r="C67" s="139" t="str">
        <f>'Unit Data from Audit Worksheet'!D77</f>
        <v>Total OPEB benefits- OPEB plan fiduciary net position
If no fiduciary net position, enter 0</v>
      </c>
      <c r="D67" s="153"/>
      <c r="E67" s="154">
        <f>'Unit Data from Audit Worksheet'!F77</f>
        <v>0</v>
      </c>
      <c r="F67" s="439">
        <f>IF(L67&lt;0,"Note: Number is normally positive.",)</f>
        <v>0</v>
      </c>
      <c r="G67" s="201" t="s">
        <v>655</v>
      </c>
      <c r="H67" s="147"/>
      <c r="I67" s="21"/>
      <c r="J67" s="397">
        <v>660</v>
      </c>
      <c r="K67" s="396" t="s">
        <v>160</v>
      </c>
      <c r="L67" s="192">
        <f t="shared" si="8"/>
        <v>0</v>
      </c>
      <c r="M67"/>
      <c r="P67" s="128"/>
      <c r="Q67" s="170"/>
      <c r="R67" s="2"/>
      <c r="S67" s="2"/>
      <c r="T67" s="2"/>
      <c r="U67" s="2"/>
      <c r="V67" s="2"/>
      <c r="W67" s="2"/>
      <c r="X67"/>
      <c r="Y67"/>
      <c r="Z67"/>
      <c r="AA67"/>
      <c r="AB67"/>
      <c r="AC67"/>
      <c r="AD67"/>
      <c r="AE67"/>
      <c r="AF67"/>
      <c r="AG67"/>
      <c r="AH67"/>
      <c r="AI67"/>
      <c r="AJ67"/>
      <c r="AK67"/>
      <c r="AL67"/>
      <c r="AM67"/>
      <c r="AN67"/>
      <c r="AO67"/>
      <c r="AP67"/>
      <c r="AQ67"/>
    </row>
    <row r="68" spans="1:43" ht="144.6" customHeight="1" x14ac:dyDescent="0.3">
      <c r="A68" s="140">
        <f>'Unit Data from Audit Worksheet'!A78</f>
        <v>661</v>
      </c>
      <c r="B68" s="149" t="str">
        <f>'Unit Data from Audit Worksheet'!C78</f>
        <v>OPEB
RSI</v>
      </c>
      <c r="C68" s="139" t="str">
        <f>'Unit Data from Audit Worksheet'!D78</f>
        <v>Total OPEB benefits - What is the plan’s fiduciary net position as a percentage of the total OPEB liability?  Please enter as percentage value; for example, 83.5% should be entered as 83.5.  If assets have not been set aside in a trust, please enter 0.0</v>
      </c>
      <c r="D68" s="52"/>
      <c r="E68" s="138">
        <f>'Unit Data from Audit Worksheet'!F78</f>
        <v>0</v>
      </c>
      <c r="F68" s="148" t="str">
        <f>IF(H68=L68,"","Column L does not equal Column H")</f>
        <v/>
      </c>
      <c r="G68" s="201" t="s">
        <v>655</v>
      </c>
      <c r="H68" s="97">
        <f>ROUND(IFERROR((L67/L66)*100,0),1)</f>
        <v>0</v>
      </c>
      <c r="I68" s="21"/>
      <c r="J68" s="397">
        <v>661</v>
      </c>
      <c r="K68" s="449" t="s">
        <v>161</v>
      </c>
      <c r="L68" s="202">
        <f>IF(D68="",E68,D68)</f>
        <v>0</v>
      </c>
      <c r="P68" s="128"/>
    </row>
    <row r="69" spans="1:43" ht="84.75" customHeight="1" x14ac:dyDescent="0.3">
      <c r="A69" s="203">
        <f>'Unit Data from Audit Worksheet'!A81</f>
        <v>6</v>
      </c>
      <c r="B69" s="29" t="str">
        <f>'Unit Data from Audit Worksheet'!C81</f>
        <v>Fund Balance Note</v>
      </c>
      <c r="C69" s="188" t="str">
        <f>'Unit Data from Audit Worksheet'!D81</f>
        <v>General Fund -  Total Encumbrances.  You will probably have to refer to the note disclosure where the amount of encumbrances is listed.</v>
      </c>
      <c r="D69" s="153"/>
      <c r="E69" s="83">
        <f>'Unit Data from Audit Worksheet'!F81</f>
        <v>0</v>
      </c>
      <c r="F69" s="20">
        <f>IF(L69&lt;0,"Error: Enter as a positive.",)</f>
        <v>0</v>
      </c>
      <c r="G69" s="40"/>
      <c r="H69" s="147">
        <f>'Unit Data from Audit Worksheet'!I83</f>
        <v>0</v>
      </c>
      <c r="I69" s="21"/>
      <c r="J69" s="456">
        <v>6</v>
      </c>
      <c r="K69" s="461" t="s">
        <v>94</v>
      </c>
      <c r="L69" s="179">
        <f t="shared" si="8"/>
        <v>0</v>
      </c>
      <c r="P69" s="130"/>
    </row>
    <row r="70" spans="1:43" ht="87.75" customHeight="1" x14ac:dyDescent="0.3">
      <c r="A70" s="140">
        <f>'TD Info Completed by Auditor'!A9</f>
        <v>906</v>
      </c>
      <c r="B70" s="70" t="s">
        <v>200</v>
      </c>
      <c r="C70" s="140" t="str">
        <f>'TD Info Completed by Auditor'!B9</f>
        <v>Is the Independent Auditor's Report Opinion Unmodified?</v>
      </c>
      <c r="D70" s="153"/>
      <c r="E70" s="142">
        <f>IF(+'TD Info Completed by Auditor'!C9="Yes",1,IF(+'TD Info Completed by Auditor'!C9="No",2,IF(+'TD Info Completed by Auditor'!C9="N/A",3,0)))</f>
        <v>0</v>
      </c>
      <c r="F70" s="148"/>
      <c r="G70" s="150"/>
      <c r="H70" s="147"/>
      <c r="I70" s="21"/>
      <c r="J70" s="462">
        <v>906</v>
      </c>
      <c r="K70" s="463" t="s">
        <v>193</v>
      </c>
      <c r="L70" s="185">
        <f t="shared" ref="L70:L83" si="9">IF(D70="",E70,D70)</f>
        <v>0</v>
      </c>
      <c r="N70" s="163" t="s">
        <v>213</v>
      </c>
      <c r="P70" s="126"/>
    </row>
    <row r="71" spans="1:43" ht="87.75" customHeight="1" x14ac:dyDescent="0.3">
      <c r="A71" s="140">
        <f>'TD Info Completed by Auditor'!A10</f>
        <v>907</v>
      </c>
      <c r="B71" s="70" t="s">
        <v>200</v>
      </c>
      <c r="C71" s="140" t="str">
        <f>'TD Info Completed by Auditor'!B10</f>
        <v xml:space="preserve">Is there a finding for lack of segregation of duties at this unit? </v>
      </c>
      <c r="D71" s="153"/>
      <c r="E71" s="142">
        <f>IF(+'TD Info Completed by Auditor'!C10="Yes",1,IF(+'TD Info Completed by Auditor'!C10="No",2,IF(+'TD Info Completed by Auditor'!C10="N/A",3,0)))</f>
        <v>0</v>
      </c>
      <c r="F71" s="148"/>
      <c r="G71" s="150"/>
      <c r="H71" s="147"/>
      <c r="I71" s="21"/>
      <c r="J71" s="462">
        <v>907</v>
      </c>
      <c r="K71" s="463" t="s">
        <v>194</v>
      </c>
      <c r="L71" s="185">
        <f t="shared" si="9"/>
        <v>0</v>
      </c>
      <c r="N71" s="163" t="s">
        <v>213</v>
      </c>
      <c r="P71" s="127"/>
    </row>
    <row r="72" spans="1:43" s="254" customFormat="1" ht="97.2" customHeight="1" x14ac:dyDescent="0.3">
      <c r="A72" s="140">
        <f>'TD Info Completed by Auditor'!A11</f>
        <v>1058</v>
      </c>
      <c r="B72" s="70"/>
      <c r="C72" s="140" t="str">
        <f>'TD Info Completed by Auditor'!B11</f>
        <v>Did your audit disclose as a finding any statutory violations? (not including budget violations) (Yes or No) If the answer  is "Yes", review whether this needs to be disclosed in the Stewardship, Compliance and Accountability Note</v>
      </c>
      <c r="D72" s="153"/>
      <c r="E72" s="142">
        <f>IF(+'TD Info Completed by Auditor'!C11="Yes",1,IF(+'TD Info Completed by Auditor'!C11="No",2,IF(+'TD Info Completed by Auditor'!C11="N/A",3,0)))</f>
        <v>0</v>
      </c>
      <c r="F72" s="148"/>
      <c r="G72" s="150"/>
      <c r="H72" s="147"/>
      <c r="I72" s="21"/>
      <c r="J72" s="130">
        <v>1058</v>
      </c>
      <c r="K72" s="493" t="s">
        <v>657</v>
      </c>
      <c r="L72" s="185">
        <f t="shared" si="9"/>
        <v>0</v>
      </c>
      <c r="M72"/>
      <c r="N72" s="368"/>
      <c r="P72" s="128"/>
      <c r="Q72" s="170"/>
      <c r="X72"/>
      <c r="Y72"/>
      <c r="Z72"/>
      <c r="AA72"/>
      <c r="AB72"/>
      <c r="AC72"/>
      <c r="AD72"/>
      <c r="AE72"/>
      <c r="AF72"/>
      <c r="AG72"/>
      <c r="AH72"/>
      <c r="AI72"/>
      <c r="AJ72"/>
      <c r="AK72"/>
      <c r="AL72"/>
      <c r="AM72"/>
      <c r="AN72"/>
      <c r="AO72"/>
      <c r="AP72"/>
      <c r="AQ72"/>
    </row>
    <row r="73" spans="1:43" s="254" customFormat="1" ht="101.4" customHeight="1" x14ac:dyDescent="0.3">
      <c r="A73" s="140">
        <f>'TD Info Completed by Auditor'!A12</f>
        <v>1059</v>
      </c>
      <c r="B73" s="70"/>
      <c r="C73" s="140"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73" s="153"/>
      <c r="E73" s="142">
        <f>IF(+'TD Info Completed by Auditor'!C12="Yes",1,IF(+'TD Info Completed by Auditor'!C12="No",2,IF(+'TD Info Completed by Auditor'!C12="N/A",3,0)))</f>
        <v>0</v>
      </c>
      <c r="F73" s="148"/>
      <c r="G73" s="150"/>
      <c r="H73" s="147"/>
      <c r="I73" s="21"/>
      <c r="J73" s="130">
        <v>1059</v>
      </c>
      <c r="K73" s="493" t="s">
        <v>658</v>
      </c>
      <c r="L73" s="185">
        <f t="shared" si="9"/>
        <v>0</v>
      </c>
      <c r="M73"/>
      <c r="N73" s="368"/>
      <c r="P73" s="128"/>
      <c r="Q73" s="170"/>
      <c r="X73"/>
      <c r="Y73"/>
      <c r="Z73"/>
      <c r="AA73"/>
      <c r="AB73"/>
      <c r="AC73"/>
      <c r="AD73"/>
      <c r="AE73"/>
      <c r="AF73"/>
      <c r="AG73"/>
      <c r="AH73"/>
      <c r="AI73"/>
      <c r="AJ73"/>
      <c r="AK73"/>
      <c r="AL73"/>
      <c r="AM73"/>
      <c r="AN73"/>
      <c r="AO73"/>
      <c r="AP73"/>
      <c r="AQ73"/>
    </row>
    <row r="74" spans="1:43" s="254" customFormat="1" ht="181.8" customHeight="1" x14ac:dyDescent="0.3">
      <c r="A74" s="194">
        <f>'TD Info Completed by Auditor'!A13</f>
        <v>1078</v>
      </c>
      <c r="B74" s="137"/>
      <c r="C74" s="194"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74" s="153"/>
      <c r="E74" s="142">
        <f>IF(+'TD Info Completed by Auditor'!C13="Yes",1,IF(+'TD Info Completed by Auditor'!C13="No",2,IF(+'TD Info Completed by Auditor'!C13="N/A",3,0)))</f>
        <v>0</v>
      </c>
      <c r="F74" s="148"/>
      <c r="G74" s="150"/>
      <c r="H74" s="147"/>
      <c r="I74" s="21"/>
      <c r="J74" s="464">
        <v>1078</v>
      </c>
      <c r="K74" s="489" t="s">
        <v>757</v>
      </c>
      <c r="L74" s="185">
        <f t="shared" si="9"/>
        <v>0</v>
      </c>
      <c r="M74" s="116"/>
      <c r="N74" s="368"/>
      <c r="P74" s="128"/>
      <c r="Q74" s="170"/>
      <c r="X74" s="116"/>
      <c r="Y74" s="116"/>
      <c r="Z74" s="116"/>
      <c r="AA74" s="116"/>
      <c r="AB74" s="116"/>
      <c r="AC74" s="116"/>
      <c r="AD74" s="116"/>
      <c r="AE74" s="116"/>
      <c r="AF74" s="116"/>
      <c r="AG74" s="116"/>
      <c r="AH74" s="116"/>
      <c r="AI74" s="116"/>
      <c r="AJ74" s="116"/>
      <c r="AK74" s="116"/>
      <c r="AL74" s="116"/>
      <c r="AM74" s="116"/>
      <c r="AN74" s="116"/>
      <c r="AO74" s="116"/>
      <c r="AP74" s="116"/>
      <c r="AQ74" s="116"/>
    </row>
    <row r="75" spans="1:43" s="254" customFormat="1" ht="165.6" customHeight="1" x14ac:dyDescent="0.3">
      <c r="A75" s="194">
        <f>'TD Info Completed by Auditor'!A14</f>
        <v>1067</v>
      </c>
      <c r="B75" s="137"/>
      <c r="C75" s="194"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v>
      </c>
      <c r="D75" s="153"/>
      <c r="E75" s="142">
        <f>IF(+'TD Info Completed by Auditor'!C14="Yes",1,IF(+'TD Info Completed by Auditor'!C14="No",2,IF(+'TD Info Completed by Auditor'!C14="N/A",3,0)))</f>
        <v>0</v>
      </c>
      <c r="F75" s="148"/>
      <c r="G75" s="150"/>
      <c r="H75" s="147"/>
      <c r="I75" s="21"/>
      <c r="J75" s="464">
        <v>1067</v>
      </c>
      <c r="K75" s="489" t="s">
        <v>758</v>
      </c>
      <c r="L75" s="185">
        <f t="shared" si="9"/>
        <v>0</v>
      </c>
      <c r="M75" s="116"/>
      <c r="N75" s="368"/>
      <c r="P75" s="128"/>
      <c r="Q75" s="170"/>
      <c r="X75" s="116"/>
      <c r="Y75" s="116"/>
      <c r="Z75" s="116"/>
      <c r="AA75" s="116"/>
      <c r="AB75" s="116"/>
      <c r="AC75" s="116"/>
      <c r="AD75" s="116"/>
      <c r="AE75" s="116"/>
      <c r="AF75" s="116"/>
      <c r="AG75" s="116"/>
      <c r="AH75" s="116"/>
      <c r="AI75" s="116"/>
      <c r="AJ75" s="116"/>
      <c r="AK75" s="116"/>
      <c r="AL75" s="116"/>
      <c r="AM75" s="116"/>
      <c r="AN75" s="116"/>
      <c r="AO75" s="116"/>
      <c r="AP75" s="116"/>
      <c r="AQ75" s="116"/>
    </row>
    <row r="76" spans="1:43" s="254" customFormat="1" ht="87.75" customHeight="1" x14ac:dyDescent="0.3">
      <c r="A76" s="140">
        <f>'TD Info Completed by Auditor'!A15</f>
        <v>951</v>
      </c>
      <c r="B76" s="70" t="s">
        <v>200</v>
      </c>
      <c r="C76" s="140" t="str">
        <f>'TD Info Completed by Auditor'!B15</f>
        <v>Is there a finding for lack of technical skills, knowledge and experience (SKE) at this unit?</v>
      </c>
      <c r="D76" s="153"/>
      <c r="E76" s="142">
        <f>IF(+'TD Info Completed by Auditor'!C15="Yes",1,IF(+'TD Info Completed by Auditor'!C15="No",2,IF(+'TD Info Completed by Auditor'!C15="N/A",3,0)))</f>
        <v>0</v>
      </c>
      <c r="F76" s="148"/>
      <c r="G76" s="150"/>
      <c r="H76" s="147"/>
      <c r="I76" s="21"/>
      <c r="J76" s="462">
        <v>951</v>
      </c>
      <c r="K76" s="463" t="s">
        <v>195</v>
      </c>
      <c r="L76" s="185">
        <f>IF(D76="",E76,D76)</f>
        <v>0</v>
      </c>
      <c r="M76"/>
      <c r="N76" s="368"/>
      <c r="P76" s="128"/>
      <c r="Q76" s="170"/>
      <c r="X76"/>
      <c r="Y76"/>
      <c r="Z76"/>
      <c r="AA76"/>
      <c r="AB76"/>
      <c r="AC76"/>
      <c r="AD76"/>
      <c r="AE76"/>
      <c r="AF76"/>
      <c r="AG76"/>
      <c r="AH76"/>
      <c r="AI76"/>
      <c r="AJ76"/>
      <c r="AK76"/>
      <c r="AL76"/>
      <c r="AM76"/>
      <c r="AN76"/>
      <c r="AO76"/>
      <c r="AP76"/>
      <c r="AQ76"/>
    </row>
    <row r="77" spans="1:43" ht="87.75" customHeight="1" x14ac:dyDescent="0.3">
      <c r="A77" s="140">
        <f>'TD Info Completed by Auditor'!A16</f>
        <v>953</v>
      </c>
      <c r="B77" s="70" t="s">
        <v>200</v>
      </c>
      <c r="C77" s="140" t="str">
        <f>'TD Info Completed by Auditor'!B16</f>
        <v xml:space="preserve">Is there is a going concern noted in the audit report? </v>
      </c>
      <c r="D77" s="153"/>
      <c r="E77" s="142">
        <f>IF(+'TD Info Completed by Auditor'!C16="Yes",1,IF(+'TD Info Completed by Auditor'!C16="No",2,IF(+'TD Info Completed by Auditor'!C16="N/A",3,0)))</f>
        <v>0</v>
      </c>
      <c r="F77" s="148"/>
      <c r="G77" s="150"/>
      <c r="H77" s="147"/>
      <c r="I77" s="21"/>
      <c r="J77" s="462">
        <v>953</v>
      </c>
      <c r="K77" s="463" t="s">
        <v>755</v>
      </c>
      <c r="L77" s="185">
        <f t="shared" si="9"/>
        <v>0</v>
      </c>
      <c r="N77" s="163" t="s">
        <v>213</v>
      </c>
      <c r="P77" s="128"/>
    </row>
    <row r="78" spans="1:43" ht="87.75" customHeight="1" x14ac:dyDescent="0.3">
      <c r="A78" s="140">
        <f>'TD Info Completed by Auditor'!A17</f>
        <v>955</v>
      </c>
      <c r="B78" s="70" t="s">
        <v>200</v>
      </c>
      <c r="C78" s="140" t="str">
        <f>'TD Info Completed by Auditor'!B17</f>
        <v xml:space="preserve">Number of significant deficiency findings (financial statement findings only)
Exclude findings reported in questions 907, 951 </v>
      </c>
      <c r="D78" s="153"/>
      <c r="E78" s="392">
        <f>'TD Info Completed by Auditor'!C17</f>
        <v>0</v>
      </c>
      <c r="F78" s="148"/>
      <c r="G78" s="150"/>
      <c r="H78" s="147"/>
      <c r="I78" s="21"/>
      <c r="J78" s="462">
        <v>955</v>
      </c>
      <c r="K78" s="463" t="s">
        <v>201</v>
      </c>
      <c r="L78" s="185">
        <f t="shared" si="9"/>
        <v>0</v>
      </c>
      <c r="N78" s="163" t="s">
        <v>213</v>
      </c>
      <c r="P78" s="128"/>
    </row>
    <row r="79" spans="1:43" ht="87.75" customHeight="1" x14ac:dyDescent="0.3">
      <c r="A79" s="140">
        <f>'TD Info Completed by Auditor'!A18</f>
        <v>957</v>
      </c>
      <c r="B79" s="70" t="s">
        <v>200</v>
      </c>
      <c r="C79" s="140" t="str">
        <f>'TD Info Completed by Auditor'!B18</f>
        <v xml:space="preserve">Number of material weaknesses findings (financial statements findings only)
Exclude findings reported in questions 907, 951 </v>
      </c>
      <c r="D79" s="153"/>
      <c r="E79" s="392">
        <f>'TD Info Completed by Auditor'!C18</f>
        <v>0</v>
      </c>
      <c r="F79" s="148"/>
      <c r="G79" s="150"/>
      <c r="H79" s="147"/>
      <c r="I79" s="21"/>
      <c r="J79" s="462">
        <v>957</v>
      </c>
      <c r="K79" s="463" t="s">
        <v>202</v>
      </c>
      <c r="L79" s="185">
        <f t="shared" si="9"/>
        <v>0</v>
      </c>
      <c r="N79" s="163" t="s">
        <v>213</v>
      </c>
      <c r="P79" s="128"/>
    </row>
    <row r="80" spans="1:43" s="254" customFormat="1" ht="87.75" customHeight="1" x14ac:dyDescent="0.3">
      <c r="A80" s="140">
        <f>'TD Info Completed by Auditor'!A23</f>
        <v>1068</v>
      </c>
      <c r="B80" s="70"/>
      <c r="C80" s="385" t="str">
        <f>'TD Info Completed by Auditor'!B23</f>
        <v xml:space="preserve">Does the unit have a self-insurance fund? </v>
      </c>
      <c r="D80" s="153"/>
      <c r="E80" s="490">
        <f>IF(+'TD Info Completed by Auditor'!C23="Yes",1,IF(+'TD Info Completed by Auditor'!C23="No",2,IF(+'TD Info Completed by Auditor'!C23="N/A",3,0)))</f>
        <v>0</v>
      </c>
      <c r="F80" s="148"/>
      <c r="G80" s="150"/>
      <c r="H80" s="147"/>
      <c r="I80" s="21"/>
      <c r="J80" s="464">
        <v>1068</v>
      </c>
      <c r="K80" s="491" t="s">
        <v>759</v>
      </c>
      <c r="L80" s="185">
        <f t="shared" si="9"/>
        <v>0</v>
      </c>
      <c r="M80" s="116"/>
      <c r="N80" s="163"/>
      <c r="P80" s="131"/>
      <c r="Q80" s="170"/>
      <c r="X80" s="116"/>
      <c r="Y80" s="116"/>
      <c r="Z80" s="116"/>
      <c r="AA80" s="116"/>
      <c r="AB80" s="116"/>
      <c r="AC80" s="116"/>
      <c r="AD80" s="116"/>
      <c r="AE80" s="116"/>
      <c r="AF80" s="116"/>
      <c r="AG80" s="116"/>
      <c r="AH80" s="116"/>
      <c r="AI80" s="116"/>
      <c r="AJ80" s="116"/>
      <c r="AK80" s="116"/>
      <c r="AL80" s="116"/>
      <c r="AM80" s="116"/>
      <c r="AN80" s="116"/>
      <c r="AO80" s="116"/>
      <c r="AP80" s="116"/>
      <c r="AQ80" s="116"/>
    </row>
    <row r="81" spans="1:43" s="254" customFormat="1" ht="87.75" customHeight="1" x14ac:dyDescent="0.3">
      <c r="A81" s="140">
        <f>'TD Info Completed by Auditor'!A24</f>
        <v>1069</v>
      </c>
      <c r="B81" s="70"/>
      <c r="C81" s="385" t="str">
        <f>'TD Info Completed by Auditor'!B24</f>
        <v>If the unit is self-insured for employee health care, does the unit use a qualified consultant to establish rates and appropriate reserve levels?</v>
      </c>
      <c r="D81" s="153"/>
      <c r="E81" s="490">
        <f>IF(+'TD Info Completed by Auditor'!C24="Yes",1,IF(+'TD Info Completed by Auditor'!C24="No",2,IF(+'TD Info Completed by Auditor'!C24="N/A",3,0)))</f>
        <v>0</v>
      </c>
      <c r="F81" s="148"/>
      <c r="G81" s="150"/>
      <c r="H81" s="147"/>
      <c r="I81" s="21"/>
      <c r="J81" s="464">
        <v>1069</v>
      </c>
      <c r="K81" s="491" t="s">
        <v>760</v>
      </c>
      <c r="L81" s="185">
        <f t="shared" si="9"/>
        <v>0</v>
      </c>
      <c r="M81" s="116"/>
      <c r="N81" s="163"/>
      <c r="P81" s="131"/>
      <c r="Q81" s="170"/>
      <c r="X81" s="116"/>
      <c r="Y81" s="116"/>
      <c r="Z81" s="116"/>
      <c r="AA81" s="116"/>
      <c r="AB81" s="116"/>
      <c r="AC81" s="116"/>
      <c r="AD81" s="116"/>
      <c r="AE81" s="116"/>
      <c r="AF81" s="116"/>
      <c r="AG81" s="116"/>
      <c r="AH81" s="116"/>
      <c r="AI81" s="116"/>
      <c r="AJ81" s="116"/>
      <c r="AK81" s="116"/>
      <c r="AL81" s="116"/>
      <c r="AM81" s="116"/>
      <c r="AN81" s="116"/>
      <c r="AO81" s="116"/>
      <c r="AP81" s="116"/>
      <c r="AQ81" s="116"/>
    </row>
    <row r="82" spans="1:43" s="254" customFormat="1" ht="87.75" customHeight="1" x14ac:dyDescent="0.3">
      <c r="A82" s="140">
        <f>'TD Info Completed by Auditor'!A25</f>
        <v>1070</v>
      </c>
      <c r="B82" s="70"/>
      <c r="C82" s="385" t="str">
        <f>'TD Info Completed by Auditor'!B25</f>
        <v>Does the Unit have a non-state administered pension plan?
(Note - OPEB is not a pension plan.)</v>
      </c>
      <c r="D82" s="153"/>
      <c r="E82" s="490">
        <f>IF(+'TD Info Completed by Auditor'!C25="Yes",1,IF(+'TD Info Completed by Auditor'!C25="No",2,IF(+'TD Info Completed by Auditor'!C25="N/A",3,0)))</f>
        <v>0</v>
      </c>
      <c r="F82" s="148"/>
      <c r="G82" s="150"/>
      <c r="H82" s="147"/>
      <c r="I82" s="21"/>
      <c r="J82" s="464">
        <v>1070</v>
      </c>
      <c r="K82" s="491" t="s">
        <v>761</v>
      </c>
      <c r="L82" s="185">
        <f t="shared" si="9"/>
        <v>0</v>
      </c>
      <c r="M82" s="116"/>
      <c r="N82" s="163"/>
      <c r="P82" s="131"/>
      <c r="Q82" s="170"/>
      <c r="X82" s="116"/>
      <c r="Y82" s="116"/>
      <c r="Z82" s="116"/>
      <c r="AA82" s="116"/>
      <c r="AB82" s="116"/>
      <c r="AC82" s="116"/>
      <c r="AD82" s="116"/>
      <c r="AE82" s="116"/>
      <c r="AF82" s="116"/>
      <c r="AG82" s="116"/>
      <c r="AH82" s="116"/>
      <c r="AI82" s="116"/>
      <c r="AJ82" s="116"/>
      <c r="AK82" s="116"/>
      <c r="AL82" s="116"/>
      <c r="AM82" s="116"/>
      <c r="AN82" s="116"/>
      <c r="AO82" s="116"/>
      <c r="AP82" s="116"/>
      <c r="AQ82" s="116"/>
    </row>
    <row r="83" spans="1:43" s="254" customFormat="1" ht="87.75" customHeight="1" x14ac:dyDescent="0.3">
      <c r="A83" s="140">
        <f>'TD Info Completed by Auditor'!A26</f>
        <v>1071</v>
      </c>
      <c r="B83" s="70"/>
      <c r="C83" s="385" t="str">
        <f>'TD Info Completed by Auditor'!B26</f>
        <v>Please list the amount of ARPA funds expended in total this fiscal year for non-capital purposes.  Enter "0" if no ARPA funds expended for this fiscal year for non-capital purposes.</v>
      </c>
      <c r="D83" s="153"/>
      <c r="E83" s="490">
        <f>'TD Info Completed by Auditor'!C26</f>
        <v>0</v>
      </c>
      <c r="F83" s="148"/>
      <c r="G83" s="150"/>
      <c r="H83" s="147"/>
      <c r="I83" s="21"/>
      <c r="J83" s="464">
        <v>1071</v>
      </c>
      <c r="K83" s="491" t="s">
        <v>762</v>
      </c>
      <c r="L83" s="185">
        <f t="shared" si="9"/>
        <v>0</v>
      </c>
      <c r="M83" s="116"/>
      <c r="N83" s="163"/>
      <c r="P83" s="131"/>
      <c r="Q83" s="170"/>
      <c r="X83" s="116"/>
      <c r="Y83" s="116"/>
      <c r="Z83" s="116"/>
      <c r="AA83" s="116"/>
      <c r="AB83" s="116"/>
      <c r="AC83" s="116"/>
      <c r="AD83" s="116"/>
      <c r="AE83" s="116"/>
      <c r="AF83" s="116"/>
      <c r="AG83" s="116"/>
      <c r="AH83" s="116"/>
      <c r="AI83" s="116"/>
      <c r="AJ83" s="116"/>
      <c r="AK83" s="116"/>
      <c r="AL83" s="116"/>
      <c r="AM83" s="116"/>
      <c r="AN83" s="116"/>
      <c r="AO83" s="116"/>
      <c r="AP83" s="116"/>
      <c r="AQ83" s="116"/>
    </row>
    <row r="84" spans="1:43" ht="109.95" customHeight="1" x14ac:dyDescent="0.3">
      <c r="A84" s="204">
        <v>336</v>
      </c>
      <c r="B84" s="159"/>
      <c r="C84" s="205" t="s">
        <v>214</v>
      </c>
      <c r="D84" s="206" t="s">
        <v>208</v>
      </c>
      <c r="E84" s="207" t="s">
        <v>654</v>
      </c>
      <c r="F84" s="160" t="s">
        <v>351</v>
      </c>
      <c r="G84" s="150"/>
      <c r="H84" s="147"/>
      <c r="I84" s="21"/>
      <c r="J84" s="465">
        <v>336</v>
      </c>
      <c r="K84" s="466" t="s">
        <v>210</v>
      </c>
      <c r="L84" s="208">
        <f>L10-L11-L12-L13-L14-L15</f>
        <v>0</v>
      </c>
      <c r="N84" s="164" t="s">
        <v>209</v>
      </c>
      <c r="P84" s="131"/>
      <c r="Q84" s="200"/>
    </row>
    <row r="85" spans="1:43" ht="124.8" customHeight="1" x14ac:dyDescent="0.3">
      <c r="A85" s="209"/>
      <c r="B85" s="53"/>
      <c r="C85" s="210"/>
      <c r="D85" s="72"/>
      <c r="E85" s="80"/>
      <c r="F85" s="35"/>
      <c r="G85" s="74"/>
      <c r="H85" s="75"/>
      <c r="I85" s="21"/>
      <c r="J85" s="161">
        <v>998</v>
      </c>
      <c r="K85" s="162" t="s">
        <v>97</v>
      </c>
      <c r="L85" s="211" t="e">
        <f>VLOOKUP('Unit Data from Audit Worksheet'!D2,'Unit Names(H)'!$A$2:$C$94,3,FALSE)</f>
        <v>#N/A</v>
      </c>
      <c r="N85" s="164" t="s">
        <v>211</v>
      </c>
      <c r="P85" s="131"/>
      <c r="Q85" s="200"/>
    </row>
    <row r="86" spans="1:43" ht="60.6" customHeight="1" x14ac:dyDescent="0.3">
      <c r="A86" s="209"/>
      <c r="B86" s="53"/>
      <c r="C86" s="210"/>
      <c r="D86" s="212"/>
      <c r="E86" s="213"/>
      <c r="F86" s="214"/>
      <c r="G86" s="215"/>
      <c r="H86" s="217"/>
      <c r="I86" s="21"/>
      <c r="J86" s="95">
        <v>554</v>
      </c>
      <c r="K86" s="218" t="s">
        <v>112</v>
      </c>
      <c r="L86" s="197"/>
      <c r="N86" s="219"/>
      <c r="P86" s="131"/>
      <c r="Q86" s="200"/>
    </row>
    <row r="87" spans="1:43" ht="66" customHeight="1" x14ac:dyDescent="0.3">
      <c r="A87" s="209"/>
      <c r="B87" s="53"/>
      <c r="C87" s="210"/>
      <c r="D87" s="212"/>
      <c r="E87" s="213"/>
      <c r="F87" s="214"/>
      <c r="G87" s="215"/>
      <c r="H87" s="217"/>
      <c r="I87" s="21"/>
      <c r="J87" s="95">
        <v>555</v>
      </c>
      <c r="K87" s="218" t="s">
        <v>113</v>
      </c>
      <c r="L87" s="197"/>
      <c r="N87" s="219"/>
      <c r="P87" s="131"/>
      <c r="Q87" s="200"/>
    </row>
    <row r="88" spans="1:43" ht="70.2" customHeight="1" x14ac:dyDescent="0.3">
      <c r="A88" s="209"/>
      <c r="B88" s="53"/>
      <c r="C88" s="210"/>
      <c r="D88" s="212"/>
      <c r="E88" s="213"/>
      <c r="F88" s="214"/>
      <c r="G88" s="215"/>
      <c r="H88" s="217"/>
      <c r="I88" s="21"/>
      <c r="J88" s="95">
        <v>556</v>
      </c>
      <c r="K88" s="218" t="s">
        <v>114</v>
      </c>
      <c r="L88" s="197"/>
      <c r="N88" s="219"/>
      <c r="P88" s="131"/>
      <c r="Q88" s="200"/>
    </row>
    <row r="89" spans="1:43" ht="58.8" customHeight="1" x14ac:dyDescent="0.3">
      <c r="A89" s="209"/>
      <c r="B89" s="53"/>
      <c r="C89" s="210"/>
      <c r="D89" s="212"/>
      <c r="E89" s="213"/>
      <c r="F89" s="214"/>
      <c r="G89" s="215"/>
      <c r="H89" s="217"/>
      <c r="I89" s="21"/>
      <c r="J89" s="95">
        <v>557</v>
      </c>
      <c r="K89" s="218" t="s">
        <v>115</v>
      </c>
      <c r="L89" s="197"/>
      <c r="N89" s="219"/>
      <c r="P89" s="132"/>
    </row>
    <row r="90" spans="1:43" ht="67.8" customHeight="1" x14ac:dyDescent="0.3">
      <c r="A90" s="209"/>
      <c r="B90" s="53"/>
      <c r="C90" s="210"/>
      <c r="D90" s="212"/>
      <c r="E90" s="213"/>
      <c r="F90" s="214"/>
      <c r="G90" s="215"/>
      <c r="H90" s="217"/>
      <c r="I90" s="21"/>
      <c r="J90" s="95">
        <v>606</v>
      </c>
      <c r="K90" s="218" t="s">
        <v>175</v>
      </c>
      <c r="L90" s="197"/>
      <c r="N90" s="219"/>
      <c r="P90" s="132"/>
    </row>
    <row r="91" spans="1:43" s="16" customFormat="1" ht="22.5" customHeight="1" x14ac:dyDescent="0.3">
      <c r="A91" s="209"/>
      <c r="B91" s="53"/>
      <c r="C91" s="210"/>
      <c r="D91" s="72"/>
      <c r="E91" s="73"/>
      <c r="F91" s="35"/>
      <c r="G91" s="74"/>
      <c r="H91" s="75"/>
      <c r="I91" s="21"/>
      <c r="J91" s="76"/>
      <c r="K91" s="221"/>
      <c r="L91" s="222"/>
      <c r="M91"/>
      <c r="N91" s="163"/>
      <c r="P91" s="132"/>
      <c r="Q91" s="170"/>
      <c r="R91" s="2"/>
      <c r="S91" s="2"/>
      <c r="T91" s="2"/>
      <c r="U91" s="2"/>
      <c r="V91" s="2"/>
      <c r="W91" s="2"/>
      <c r="X91"/>
      <c r="Y91"/>
      <c r="Z91"/>
      <c r="AA91"/>
      <c r="AB91"/>
      <c r="AC91"/>
      <c r="AD91"/>
      <c r="AE91"/>
      <c r="AF91"/>
      <c r="AG91"/>
      <c r="AH91"/>
      <c r="AI91"/>
      <c r="AJ91"/>
      <c r="AK91"/>
      <c r="AL91"/>
      <c r="AM91"/>
      <c r="AN91"/>
      <c r="AO91"/>
      <c r="AP91"/>
      <c r="AQ91"/>
    </row>
    <row r="92" spans="1:43" ht="99" customHeight="1" x14ac:dyDescent="0.3">
      <c r="A92" s="140">
        <f>'Unit Data from Audit Worksheet'!A83</f>
        <v>947</v>
      </c>
      <c r="B92" s="70"/>
      <c r="C92" s="139" t="str">
        <f>'Unit Data from Audit Worksheet'!D83</f>
        <v>First name of finance officer or interim finance officer (please enter “vacant” for first name if the position is currently vacant)</v>
      </c>
      <c r="D92" s="155"/>
      <c r="E92" s="109">
        <f>'Unit Data from Audit Worksheet'!F83</f>
        <v>0</v>
      </c>
      <c r="F92" s="148" t="str">
        <f>'Unit Data from Audit Worksheet'!G83</f>
        <v>Please do not leave blank</v>
      </c>
      <c r="G92" s="150"/>
      <c r="H92" s="147"/>
      <c r="I92" s="21"/>
      <c r="J92" s="98">
        <v>947</v>
      </c>
      <c r="K92" s="223" t="s">
        <v>151</v>
      </c>
      <c r="L92" s="224">
        <f t="shared" ref="L92:L101" si="10">IF(D92="",E92,D92)</f>
        <v>0</v>
      </c>
      <c r="N92" s="219"/>
      <c r="P92" s="132"/>
      <c r="Q92" s="46"/>
    </row>
    <row r="93" spans="1:43" ht="128.25" customHeight="1" x14ac:dyDescent="0.3">
      <c r="A93" s="140">
        <f>'Unit Data from Audit Worksheet'!A84</f>
        <v>948</v>
      </c>
      <c r="B93" s="70"/>
      <c r="C93" s="139" t="str">
        <f>'Unit Data from Audit Worksheet'!D84</f>
        <v>Last name of finance officer or interim finance officer (please enter “vacant” for last name if the position is currently vacant)</v>
      </c>
      <c r="D93" s="155"/>
      <c r="E93" s="225">
        <f>'Unit Data from Audit Worksheet'!F84</f>
        <v>0</v>
      </c>
      <c r="F93" s="148" t="str">
        <f>'Unit Data from Audit Worksheet'!G84</f>
        <v>Please do not leave blank</v>
      </c>
      <c r="G93" s="150"/>
      <c r="H93" s="147"/>
      <c r="I93" s="21"/>
      <c r="J93" s="98">
        <v>948</v>
      </c>
      <c r="K93" s="223" t="s">
        <v>152</v>
      </c>
      <c r="L93" s="224">
        <f t="shared" si="10"/>
        <v>0</v>
      </c>
      <c r="N93" s="219"/>
      <c r="P93" s="132"/>
    </row>
    <row r="94" spans="1:43" ht="61.5" customHeight="1" x14ac:dyDescent="0.3">
      <c r="A94" s="140">
        <f>'Unit Data from Audit Worksheet'!A85</f>
        <v>949</v>
      </c>
      <c r="B94" s="70"/>
      <c r="C94" s="139" t="str">
        <f>'Unit Data from Audit Worksheet'!D85</f>
        <v>Is the finance officer serving in a permanent role or an interim role? (select permanent/interim/vacant)</v>
      </c>
      <c r="D94" s="155"/>
      <c r="E94" s="109">
        <f>'Unit Data from Audit Worksheet'!F85</f>
        <v>0</v>
      </c>
      <c r="F94" s="148" t="str">
        <f>'Unit Data from Audit Worksheet'!G85</f>
        <v>Please do not leave blank</v>
      </c>
      <c r="G94" s="150"/>
      <c r="H94" s="147"/>
      <c r="I94" s="21"/>
      <c r="J94" s="98">
        <v>949</v>
      </c>
      <c r="K94" s="223" t="s">
        <v>171</v>
      </c>
      <c r="L94" s="224">
        <f t="shared" si="10"/>
        <v>0</v>
      </c>
      <c r="N94" s="219"/>
      <c r="P94" s="132"/>
    </row>
    <row r="95" spans="1:43" ht="93.75" customHeight="1" x14ac:dyDescent="0.3">
      <c r="A95" s="140">
        <f>'Unit Data from Audit Worksheet'!A86</f>
        <v>950</v>
      </c>
      <c r="B95" s="70"/>
      <c r="C95" s="139" t="str">
        <f>'Unit Data from Audit Worksheet'!D86</f>
        <v>Has the finance officer been formally appointed by the local government, public authority, or designated official?  (Y/N)</v>
      </c>
      <c r="D95" s="155"/>
      <c r="E95" s="109">
        <f>'Unit Data from Audit Worksheet'!F86</f>
        <v>0</v>
      </c>
      <c r="F95" s="148" t="str">
        <f>'Unit Data from Audit Worksheet'!G86</f>
        <v>Please do not leave blank</v>
      </c>
      <c r="G95" s="150"/>
      <c r="H95" s="147"/>
      <c r="I95" s="21"/>
      <c r="J95" s="98">
        <v>950</v>
      </c>
      <c r="K95" s="223" t="s">
        <v>172</v>
      </c>
      <c r="L95" s="224">
        <f t="shared" si="10"/>
        <v>0</v>
      </c>
      <c r="N95" s="219"/>
      <c r="P95" s="132"/>
    </row>
    <row r="96" spans="1:43" ht="153.75" customHeight="1" x14ac:dyDescent="0.3">
      <c r="A96" s="140">
        <f>'Unit Data from Audit Worksheet'!A87</f>
        <v>952</v>
      </c>
      <c r="B96" s="70"/>
      <c r="C96" s="139" t="str">
        <f>'Unit Data from Audit Worksheet'!D87</f>
        <v>Date on which the local government, public authority, or designated official appointed the finance officer?     Date Format  MM/DD/YYYY</v>
      </c>
      <c r="D96" s="155"/>
      <c r="E96" s="384" t="str">
        <f>IF('Unit Data from Audit Worksheet'!F87&gt;0,'Unit Data from Audit Worksheet'!F87," ")</f>
        <v xml:space="preserve"> </v>
      </c>
      <c r="F96" s="148" t="str">
        <f>'Unit Data from Audit Worksheet'!G87</f>
        <v>Leave blank if data not available</v>
      </c>
      <c r="G96" s="150"/>
      <c r="H96" s="147"/>
      <c r="I96" s="21"/>
      <c r="J96" s="98">
        <v>952</v>
      </c>
      <c r="K96" s="223" t="s">
        <v>173</v>
      </c>
      <c r="L96" s="226" t="str">
        <f t="shared" si="10"/>
        <v xml:space="preserve"> </v>
      </c>
      <c r="N96" s="219"/>
      <c r="P96" s="132"/>
    </row>
    <row r="97" spans="1:43" ht="30.75" customHeight="1" x14ac:dyDescent="0.3">
      <c r="A97" s="227">
        <f>'Unit Data from Audit Worksheet'!A95</f>
        <v>960</v>
      </c>
      <c r="B97" s="105"/>
      <c r="C97" s="106" t="str">
        <f>'Unit Data from Audit Worksheet'!B95</f>
        <v>Name of Finance Officer</v>
      </c>
      <c r="D97" s="155"/>
      <c r="E97" s="228">
        <f>'Unit Data from Audit Worksheet'!D95</f>
        <v>0</v>
      </c>
      <c r="F97" s="229" t="str">
        <f>'Unit Data from Audit Worksheet'!F95</f>
        <v>Required</v>
      </c>
      <c r="G97" s="150"/>
      <c r="H97" s="147"/>
      <c r="I97" s="21"/>
      <c r="J97" s="108">
        <v>960</v>
      </c>
      <c r="K97" s="230" t="s">
        <v>167</v>
      </c>
      <c r="L97" s="231">
        <f t="shared" si="10"/>
        <v>0</v>
      </c>
      <c r="N97" s="196"/>
      <c r="P97" s="132"/>
    </row>
    <row r="98" spans="1:43" ht="30.75" customHeight="1" x14ac:dyDescent="0.3">
      <c r="A98" s="227">
        <f>'Unit Data from Audit Worksheet'!A96</f>
        <v>962</v>
      </c>
      <c r="B98" s="105"/>
      <c r="C98" s="106" t="str">
        <f>'Unit Data from Audit Worksheet'!B96</f>
        <v>Title of Official</v>
      </c>
      <c r="D98" s="155"/>
      <c r="E98" s="228">
        <f>'Unit Data from Audit Worksheet'!D96</f>
        <v>0</v>
      </c>
      <c r="F98" s="229" t="str">
        <f>'Unit Data from Audit Worksheet'!F96</f>
        <v>Required</v>
      </c>
      <c r="G98" s="150"/>
      <c r="H98" s="147"/>
      <c r="I98" s="21"/>
      <c r="J98" s="108">
        <v>962</v>
      </c>
      <c r="K98" s="230" t="s">
        <v>147</v>
      </c>
      <c r="L98" s="231">
        <f t="shared" si="10"/>
        <v>0</v>
      </c>
      <c r="N98" s="196"/>
      <c r="P98" s="132"/>
    </row>
    <row r="99" spans="1:43" ht="30.75" customHeight="1" x14ac:dyDescent="0.3">
      <c r="A99" s="227">
        <f>'Unit Data from Audit Worksheet'!A97</f>
        <v>964</v>
      </c>
      <c r="B99" s="105"/>
      <c r="C99" s="107" t="str">
        <f>'Unit Data from Audit Worksheet'!B97</f>
        <v>Date                        (Enter as "MM/DD/YYYY")</v>
      </c>
      <c r="D99" s="155"/>
      <c r="E99" s="232">
        <f>'Unit Data from Audit Worksheet'!D97</f>
        <v>0</v>
      </c>
      <c r="F99" s="229" t="str">
        <f>'Unit Data from Audit Worksheet'!F97</f>
        <v>Required</v>
      </c>
      <c r="G99" s="375"/>
      <c r="H99" s="147"/>
      <c r="I99" s="21"/>
      <c r="J99" s="108">
        <v>964</v>
      </c>
      <c r="K99" s="230" t="s">
        <v>183</v>
      </c>
      <c r="L99" s="233">
        <f t="shared" si="10"/>
        <v>0</v>
      </c>
      <c r="N99" s="196"/>
      <c r="P99" s="132"/>
    </row>
    <row r="100" spans="1:43" ht="30.75" customHeight="1" x14ac:dyDescent="0.3">
      <c r="A100" s="227">
        <f>'Unit Data from Audit Worksheet'!A98</f>
        <v>966</v>
      </c>
      <c r="B100" s="105"/>
      <c r="C100" s="106" t="s">
        <v>352</v>
      </c>
      <c r="D100" s="155"/>
      <c r="E100" s="374" t="str">
        <f>_xlfn.TEXTJOIN(",",,TEXT('Unit Data from Audit Worksheet'!D98,"###-###-####")," "&amp;'Unit Data from Audit Worksheet'!D99)</f>
        <v xml:space="preserve">--, </v>
      </c>
      <c r="F100" s="229" t="str">
        <f>'Unit Data from Audit Worksheet'!F98</f>
        <v>Required</v>
      </c>
      <c r="G100" s="150"/>
      <c r="H100" s="147"/>
      <c r="I100" s="21"/>
      <c r="J100" s="108">
        <v>966</v>
      </c>
      <c r="K100" s="230" t="s">
        <v>149</v>
      </c>
      <c r="L100" s="231" t="str">
        <f t="shared" si="10"/>
        <v xml:space="preserve">--, </v>
      </c>
      <c r="N100" s="196"/>
      <c r="P100" s="132"/>
    </row>
    <row r="101" spans="1:43" ht="30.75" customHeight="1" x14ac:dyDescent="0.3">
      <c r="A101" s="227">
        <f>'Unit Data from Audit Worksheet'!A100</f>
        <v>968</v>
      </c>
      <c r="B101" s="105"/>
      <c r="C101" s="106" t="str">
        <f>'Unit Data from Audit Worksheet'!B100</f>
        <v>E-mail address</v>
      </c>
      <c r="D101" s="155"/>
      <c r="E101" s="228">
        <f>'Unit Data from Audit Worksheet'!D100</f>
        <v>0</v>
      </c>
      <c r="F101" s="229" t="str">
        <f>'Unit Data from Audit Worksheet'!F100</f>
        <v>Required</v>
      </c>
      <c r="G101" s="150"/>
      <c r="H101" s="147"/>
      <c r="I101" s="21"/>
      <c r="J101" s="108">
        <v>968</v>
      </c>
      <c r="K101" s="230" t="s">
        <v>150</v>
      </c>
      <c r="L101" s="231">
        <f t="shared" si="10"/>
        <v>0</v>
      </c>
      <c r="N101" s="196"/>
      <c r="P101" s="132"/>
    </row>
    <row r="102" spans="1:43" ht="83.4" customHeight="1" x14ac:dyDescent="0.3">
      <c r="A102" s="209"/>
      <c r="B102" s="53"/>
      <c r="C102" s="210"/>
      <c r="D102" s="212"/>
      <c r="E102" s="213"/>
      <c r="F102" s="214"/>
      <c r="G102" s="215"/>
      <c r="H102" s="216"/>
      <c r="I102" s="21"/>
      <c r="J102" s="98">
        <v>999</v>
      </c>
      <c r="K102" s="223" t="s">
        <v>98</v>
      </c>
      <c r="L102" s="441" t="e">
        <f>'Unit Data from Audit Worksheet'!D3</f>
        <v>#N/A</v>
      </c>
      <c r="N102" s="234" t="s">
        <v>763</v>
      </c>
      <c r="O102" s="234" t="s">
        <v>212</v>
      </c>
      <c r="P102" s="132"/>
    </row>
    <row r="103" spans="1:43" x14ac:dyDescent="0.3">
      <c r="A103" s="121"/>
      <c r="B103" s="121"/>
      <c r="C103" s="121"/>
      <c r="D103" s="121"/>
      <c r="E103" s="121"/>
      <c r="F103" s="121"/>
      <c r="G103" s="121"/>
      <c r="H103" s="121"/>
      <c r="I103" s="121"/>
      <c r="J103" s="2"/>
      <c r="K103" s="2"/>
      <c r="L103" s="2"/>
      <c r="N103" s="3"/>
      <c r="P103" s="132"/>
    </row>
    <row r="104" spans="1:43" s="254" customFormat="1" x14ac:dyDescent="0.3">
      <c r="A104" s="121"/>
      <c r="B104" s="121"/>
      <c r="C104" s="121"/>
      <c r="D104" s="121"/>
      <c r="E104" s="121"/>
      <c r="F104" s="121"/>
      <c r="G104" s="121"/>
      <c r="H104" s="121"/>
      <c r="I104" s="121"/>
      <c r="M104"/>
      <c r="N104" s="3"/>
      <c r="P104" s="132"/>
      <c r="Q104" s="170"/>
      <c r="X104"/>
      <c r="Y104"/>
      <c r="Z104"/>
      <c r="AA104"/>
      <c r="AB104"/>
      <c r="AC104"/>
      <c r="AD104"/>
      <c r="AE104"/>
      <c r="AF104"/>
      <c r="AG104"/>
      <c r="AH104"/>
      <c r="AI104"/>
      <c r="AJ104"/>
      <c r="AK104"/>
      <c r="AL104"/>
      <c r="AM104"/>
      <c r="AN104"/>
      <c r="AO104"/>
      <c r="AP104"/>
      <c r="AQ104"/>
    </row>
    <row r="105" spans="1:43" x14ac:dyDescent="0.3">
      <c r="C105" s="377"/>
      <c r="D105" s="236"/>
      <c r="E105" s="237"/>
      <c r="F105" s="237"/>
      <c r="G105" s="238"/>
      <c r="H105" s="237"/>
      <c r="I105" s="239"/>
      <c r="K105" s="444" t="s">
        <v>383</v>
      </c>
      <c r="L105" s="442" t="e">
        <f>SUM(L4:L90)</f>
        <v>#N/A</v>
      </c>
      <c r="N105" s="3"/>
      <c r="P105" s="132"/>
    </row>
    <row r="106" spans="1:43" ht="19.2" customHeight="1" x14ac:dyDescent="0.3">
      <c r="A106"/>
      <c r="B106"/>
      <c r="C106"/>
      <c r="D106"/>
      <c r="E106"/>
      <c r="F106"/>
      <c r="G106" s="238"/>
      <c r="H106" s="237"/>
      <c r="I106" s="239"/>
      <c r="K106" s="443" t="s">
        <v>361</v>
      </c>
      <c r="L106" s="442"/>
      <c r="N106" s="3"/>
      <c r="P106" s="132"/>
    </row>
    <row r="107" spans="1:43" ht="20.399999999999999" customHeight="1" x14ac:dyDescent="0.7">
      <c r="B107" s="2"/>
      <c r="C107" s="2"/>
      <c r="D107" s="45"/>
      <c r="E107" s="55"/>
      <c r="F107" s="45"/>
      <c r="G107" s="238"/>
      <c r="H107" s="237"/>
      <c r="I107" s="239"/>
      <c r="J107" s="86"/>
      <c r="K107" s="85"/>
      <c r="L107" s="442" t="e">
        <f>L105-L106</f>
        <v>#N/A</v>
      </c>
      <c r="N107" s="3"/>
      <c r="P107" s="132"/>
    </row>
    <row r="108" spans="1:43" ht="25.2" customHeight="1" x14ac:dyDescent="0.3">
      <c r="A108" s="121"/>
      <c r="B108" s="121"/>
      <c r="C108" s="121"/>
      <c r="D108" s="121"/>
      <c r="E108" s="121"/>
      <c r="F108" s="237"/>
      <c r="G108" s="238"/>
      <c r="H108" s="237"/>
      <c r="I108" s="239"/>
      <c r="K108" s="8"/>
      <c r="L108" s="240"/>
      <c r="P108" s="132"/>
    </row>
    <row r="109" spans="1:43" x14ac:dyDescent="0.3">
      <c r="A109" s="121"/>
      <c r="B109" s="121"/>
      <c r="C109" s="121"/>
      <c r="D109" s="121"/>
      <c r="E109" s="121"/>
      <c r="F109" s="237"/>
      <c r="G109" s="238"/>
      <c r="H109" s="237"/>
      <c r="I109" s="239"/>
      <c r="K109" s="8"/>
      <c r="L109" s="240"/>
      <c r="P109" s="132"/>
    </row>
    <row r="110" spans="1:43" ht="18.75" customHeight="1" x14ac:dyDescent="0.3">
      <c r="A110" s="121"/>
      <c r="B110" s="121"/>
      <c r="C110" s="121"/>
      <c r="D110" s="121"/>
      <c r="E110" s="121"/>
      <c r="F110" s="237"/>
      <c r="G110" s="238"/>
      <c r="H110" s="237"/>
      <c r="I110" s="239"/>
      <c r="K110" s="8"/>
      <c r="L110" s="240"/>
      <c r="P110" s="132"/>
    </row>
    <row r="111" spans="1:43" ht="30.75" customHeight="1" x14ac:dyDescent="0.3">
      <c r="A111" s="121"/>
      <c r="B111" s="121"/>
      <c r="C111" s="121"/>
      <c r="D111" s="121"/>
      <c r="E111" s="121"/>
      <c r="F111" s="237"/>
      <c r="G111" s="238"/>
      <c r="H111" s="237"/>
      <c r="I111" s="239"/>
      <c r="K111" s="8"/>
      <c r="L111" s="240"/>
      <c r="P111" s="132"/>
    </row>
    <row r="112" spans="1:43" ht="30.75" customHeight="1" x14ac:dyDescent="0.3">
      <c r="A112" s="121"/>
      <c r="B112" s="121"/>
      <c r="C112" s="121"/>
      <c r="D112" s="121"/>
      <c r="E112" s="121"/>
      <c r="F112" s="237"/>
      <c r="G112" s="238"/>
      <c r="H112" s="237"/>
      <c r="I112" s="239"/>
      <c r="K112" s="8"/>
      <c r="L112" s="240"/>
      <c r="P112" s="132"/>
    </row>
    <row r="113" spans="1:16" ht="30.75" customHeight="1" x14ac:dyDescent="0.3">
      <c r="A113" s="121"/>
      <c r="B113" s="121"/>
      <c r="C113" s="121"/>
      <c r="D113" s="121"/>
      <c r="E113" s="121"/>
      <c r="F113" s="237"/>
      <c r="G113" s="238"/>
      <c r="H113" s="237"/>
      <c r="I113" s="239"/>
      <c r="K113" s="8"/>
      <c r="L113" s="240"/>
      <c r="P113" s="132"/>
    </row>
    <row r="114" spans="1:16" ht="30.75" customHeight="1" x14ac:dyDescent="0.3">
      <c r="A114" s="121"/>
      <c r="B114" s="121"/>
      <c r="C114" s="121"/>
      <c r="D114" s="121"/>
      <c r="E114" s="121"/>
      <c r="F114" s="237"/>
      <c r="G114" s="238"/>
      <c r="H114" s="237"/>
      <c r="I114" s="239"/>
      <c r="K114" s="8"/>
      <c r="L114" s="240"/>
      <c r="P114" s="132"/>
    </row>
    <row r="115" spans="1:16" ht="30.75" customHeight="1" x14ac:dyDescent="0.3">
      <c r="A115" s="121"/>
      <c r="B115" s="121"/>
      <c r="C115" s="121"/>
      <c r="D115" s="121"/>
      <c r="E115" s="121"/>
      <c r="F115" s="237"/>
      <c r="G115" s="238"/>
      <c r="H115" s="237"/>
      <c r="I115" s="239"/>
      <c r="K115" s="8"/>
      <c r="L115" s="240"/>
      <c r="P115" s="132"/>
    </row>
    <row r="116" spans="1:16" x14ac:dyDescent="0.3">
      <c r="A116" s="121"/>
      <c r="B116" s="121"/>
      <c r="C116" s="121"/>
      <c r="D116" s="121"/>
      <c r="E116" s="121"/>
      <c r="I116" s="239"/>
      <c r="K116" s="8"/>
      <c r="L116" s="240"/>
      <c r="P116" s="132"/>
    </row>
    <row r="117" spans="1:16" x14ac:dyDescent="0.3">
      <c r="A117" s="121"/>
      <c r="B117" s="121"/>
      <c r="C117" s="121"/>
      <c r="D117" s="121"/>
      <c r="E117" s="121"/>
      <c r="I117" s="239"/>
      <c r="L117" s="240"/>
      <c r="P117" s="132"/>
    </row>
    <row r="118" spans="1:16" x14ac:dyDescent="0.3">
      <c r="A118" s="4"/>
      <c r="B118" s="241"/>
      <c r="C118" s="18"/>
      <c r="D118" s="44"/>
      <c r="I118" s="239"/>
      <c r="L118" s="240"/>
      <c r="P118" s="132"/>
    </row>
    <row r="119" spans="1:16" x14ac:dyDescent="0.3">
      <c r="A119" s="4"/>
      <c r="B119" s="241"/>
      <c r="C119" s="18"/>
      <c r="D119" s="44"/>
      <c r="L119" s="240"/>
      <c r="P119" s="132"/>
    </row>
    <row r="120" spans="1:16" x14ac:dyDescent="0.3">
      <c r="D120" s="44"/>
      <c r="P120" s="132"/>
    </row>
    <row r="121" spans="1:16" x14ac:dyDescent="0.3">
      <c r="D121" s="44"/>
      <c r="P121" s="132"/>
    </row>
    <row r="122" spans="1:16" x14ac:dyDescent="0.3">
      <c r="D122" s="44"/>
      <c r="P122" s="132"/>
    </row>
    <row r="123" spans="1:16" x14ac:dyDescent="0.3">
      <c r="D123" s="44"/>
      <c r="P123" s="132"/>
    </row>
    <row r="124" spans="1:16" x14ac:dyDescent="0.3">
      <c r="A124" s="4"/>
      <c r="B124" s="241"/>
      <c r="C124" s="18"/>
      <c r="D124" s="44"/>
      <c r="P124" s="132"/>
    </row>
    <row r="125" spans="1:16" x14ac:dyDescent="0.3">
      <c r="A125" s="4"/>
      <c r="B125" s="241"/>
      <c r="C125" s="18"/>
      <c r="D125" s="44"/>
      <c r="P125" s="132"/>
    </row>
    <row r="126" spans="1:16" x14ac:dyDescent="0.3">
      <c r="D126" s="44"/>
      <c r="P126" s="132"/>
    </row>
    <row r="127" spans="1:16" x14ac:dyDescent="0.3">
      <c r="D127" s="44"/>
      <c r="P127" s="132"/>
    </row>
    <row r="128" spans="1:16" x14ac:dyDescent="0.3">
      <c r="D128" s="44"/>
      <c r="P128" s="132"/>
    </row>
    <row r="129" spans="1:16" x14ac:dyDescent="0.3">
      <c r="D129" s="44"/>
      <c r="P129" s="132"/>
    </row>
    <row r="130" spans="1:16" x14ac:dyDescent="0.3">
      <c r="A130" s="4"/>
      <c r="B130" s="241"/>
      <c r="C130" s="18"/>
      <c r="D130" s="44"/>
      <c r="P130" s="132"/>
    </row>
    <row r="131" spans="1:16" x14ac:dyDescent="0.3">
      <c r="A131" s="4"/>
      <c r="B131" s="241"/>
      <c r="C131" s="18"/>
      <c r="D131" s="44"/>
      <c r="P131" s="132"/>
    </row>
    <row r="132" spans="1:16" x14ac:dyDescent="0.3">
      <c r="D132" s="44"/>
      <c r="P132" s="132"/>
    </row>
    <row r="133" spans="1:16" x14ac:dyDescent="0.3">
      <c r="D133" s="44"/>
      <c r="P133" s="132"/>
    </row>
    <row r="134" spans="1:16" x14ac:dyDescent="0.3">
      <c r="D134" s="44"/>
      <c r="P134" s="132"/>
    </row>
    <row r="135" spans="1:16" x14ac:dyDescent="0.3">
      <c r="D135" s="44"/>
      <c r="P135" s="132"/>
    </row>
    <row r="136" spans="1:16" x14ac:dyDescent="0.3">
      <c r="A136" s="4"/>
      <c r="B136" s="241"/>
      <c r="C136" s="18"/>
      <c r="D136" s="44"/>
      <c r="P136" s="132"/>
    </row>
    <row r="137" spans="1:16" x14ac:dyDescent="0.3">
      <c r="A137" s="4"/>
      <c r="B137" s="241"/>
      <c r="C137" s="18"/>
      <c r="D137" s="44"/>
      <c r="P137" s="132"/>
    </row>
    <row r="138" spans="1:16" x14ac:dyDescent="0.3">
      <c r="A138" s="4"/>
      <c r="B138" s="241"/>
      <c r="C138" s="18"/>
      <c r="D138" s="44"/>
      <c r="P138" s="132"/>
    </row>
    <row r="139" spans="1:16" x14ac:dyDescent="0.3">
      <c r="A139" s="4"/>
      <c r="B139" s="241"/>
      <c r="C139" s="18"/>
      <c r="D139" s="44"/>
      <c r="P139" s="132"/>
    </row>
    <row r="140" spans="1:16" x14ac:dyDescent="0.3">
      <c r="D140" s="44"/>
      <c r="P140" s="132"/>
    </row>
    <row r="141" spans="1:16" x14ac:dyDescent="0.3">
      <c r="D141" s="44"/>
      <c r="P141" s="132"/>
    </row>
    <row r="142" spans="1:16" x14ac:dyDescent="0.3">
      <c r="D142" s="44"/>
      <c r="P142" s="132"/>
    </row>
    <row r="143" spans="1:16" x14ac:dyDescent="0.3">
      <c r="A143" s="4"/>
      <c r="B143" s="241"/>
      <c r="C143" s="18"/>
      <c r="D143" s="44"/>
      <c r="P143" s="132"/>
    </row>
    <row r="144" spans="1:16" x14ac:dyDescent="0.3">
      <c r="A144" s="4"/>
      <c r="B144" s="241"/>
      <c r="C144" s="18"/>
      <c r="D144" s="44"/>
      <c r="P144" s="132"/>
    </row>
    <row r="145" spans="1:16" x14ac:dyDescent="0.3">
      <c r="A145" s="4"/>
      <c r="B145" s="241"/>
      <c r="C145" s="18"/>
      <c r="D145" s="44"/>
      <c r="P145" s="132"/>
    </row>
    <row r="146" spans="1:16" x14ac:dyDescent="0.3">
      <c r="A146" s="4"/>
      <c r="B146" s="241"/>
      <c r="C146" s="18"/>
      <c r="D146" s="44"/>
      <c r="P146" s="132"/>
    </row>
    <row r="147" spans="1:16" x14ac:dyDescent="0.3">
      <c r="A147" s="4"/>
      <c r="B147" s="241"/>
      <c r="C147" s="18"/>
      <c r="D147" s="44"/>
      <c r="P147" s="132"/>
    </row>
    <row r="148" spans="1:16" x14ac:dyDescent="0.3">
      <c r="A148" s="4"/>
      <c r="B148" s="241"/>
      <c r="C148" s="18"/>
      <c r="D148" s="44"/>
      <c r="P148" s="132"/>
    </row>
    <row r="149" spans="1:16" x14ac:dyDescent="0.3">
      <c r="A149" s="4"/>
      <c r="B149" s="241"/>
      <c r="C149" s="18"/>
      <c r="D149" s="44"/>
      <c r="P149" s="132"/>
    </row>
    <row r="150" spans="1:16" x14ac:dyDescent="0.3">
      <c r="A150" s="4"/>
      <c r="B150" s="241"/>
      <c r="C150" s="18"/>
      <c r="D150" s="44"/>
      <c r="P150" s="132"/>
    </row>
    <row r="151" spans="1:16" x14ac:dyDescent="0.3">
      <c r="A151" s="4"/>
      <c r="B151" s="241"/>
      <c r="C151" s="18"/>
      <c r="D151" s="44"/>
      <c r="P151" s="132"/>
    </row>
    <row r="152" spans="1:16" x14ac:dyDescent="0.3">
      <c r="A152" s="4"/>
      <c r="B152" s="241"/>
      <c r="C152" s="18"/>
      <c r="D152" s="44"/>
      <c r="P152" s="132"/>
    </row>
    <row r="153" spans="1:16" x14ac:dyDescent="0.3">
      <c r="A153" s="4"/>
      <c r="B153" s="241"/>
      <c r="C153" s="18"/>
      <c r="D153" s="44"/>
      <c r="P153" s="132"/>
    </row>
    <row r="154" spans="1:16" x14ac:dyDescent="0.3">
      <c r="A154" s="4"/>
      <c r="B154" s="241"/>
      <c r="C154" s="18"/>
      <c r="D154" s="44"/>
      <c r="P154" s="132"/>
    </row>
    <row r="155" spans="1:16" x14ac:dyDescent="0.3">
      <c r="A155" s="4"/>
      <c r="B155" s="241"/>
      <c r="C155" s="18"/>
      <c r="D155" s="44"/>
      <c r="P155" s="132"/>
    </row>
    <row r="156" spans="1:16" x14ac:dyDescent="0.3">
      <c r="A156" s="4"/>
      <c r="B156" s="241"/>
      <c r="C156" s="18"/>
      <c r="D156" s="44"/>
      <c r="P156" s="132"/>
    </row>
    <row r="157" spans="1:16" x14ac:dyDescent="0.3">
      <c r="A157" s="4"/>
      <c r="B157" s="241"/>
      <c r="C157" s="18"/>
      <c r="D157" s="44"/>
      <c r="P157" s="132"/>
    </row>
    <row r="158" spans="1:16" x14ac:dyDescent="0.3">
      <c r="A158" s="4"/>
      <c r="B158" s="241"/>
      <c r="C158" s="18"/>
      <c r="D158" s="44"/>
      <c r="P158" s="132"/>
    </row>
    <row r="159" spans="1:16" x14ac:dyDescent="0.3">
      <c r="A159" s="4"/>
      <c r="B159" s="241"/>
      <c r="C159" s="18"/>
      <c r="D159" s="44"/>
      <c r="P159" s="132"/>
    </row>
    <row r="160" spans="1:16" x14ac:dyDescent="0.3">
      <c r="A160" s="4"/>
      <c r="B160" s="241"/>
      <c r="C160" s="18"/>
      <c r="D160" s="44"/>
      <c r="P160" s="132"/>
    </row>
    <row r="161" spans="1:16" x14ac:dyDescent="0.3">
      <c r="A161" s="4"/>
      <c r="B161" s="241"/>
      <c r="C161" s="18"/>
      <c r="D161" s="44"/>
      <c r="P161" s="132"/>
    </row>
    <row r="162" spans="1:16" x14ac:dyDescent="0.3">
      <c r="A162" s="4"/>
      <c r="B162" s="241"/>
      <c r="C162" s="18"/>
      <c r="D162" s="44"/>
      <c r="P162" s="132"/>
    </row>
    <row r="163" spans="1:16" x14ac:dyDescent="0.3">
      <c r="A163" s="4"/>
      <c r="B163" s="241"/>
      <c r="C163" s="18"/>
      <c r="D163" s="44"/>
      <c r="P163" s="132"/>
    </row>
    <row r="164" spans="1:16" x14ac:dyDescent="0.3">
      <c r="A164" s="4"/>
      <c r="B164" s="241"/>
      <c r="C164" s="18"/>
      <c r="D164" s="44"/>
      <c r="P164" s="132"/>
    </row>
    <row r="165" spans="1:16" x14ac:dyDescent="0.3">
      <c r="A165" s="4"/>
      <c r="B165" s="241"/>
      <c r="C165" s="18"/>
      <c r="D165" s="44"/>
      <c r="P165" s="132"/>
    </row>
    <row r="166" spans="1:16" x14ac:dyDescent="0.3">
      <c r="A166" s="4"/>
      <c r="B166" s="241"/>
      <c r="C166" s="18"/>
      <c r="D166" s="44"/>
      <c r="P166" s="132"/>
    </row>
    <row r="167" spans="1:16" x14ac:dyDescent="0.3">
      <c r="A167" s="4"/>
      <c r="B167" s="241"/>
      <c r="C167" s="18"/>
      <c r="D167" s="44"/>
      <c r="P167" s="132"/>
    </row>
    <row r="168" spans="1:16" x14ac:dyDescent="0.3">
      <c r="A168" s="4"/>
      <c r="B168" s="241"/>
      <c r="C168" s="18"/>
      <c r="D168" s="44"/>
      <c r="P168" s="132"/>
    </row>
    <row r="169" spans="1:16" x14ac:dyDescent="0.3">
      <c r="A169" s="4"/>
      <c r="B169" s="241"/>
      <c r="C169" s="18"/>
      <c r="D169" s="44"/>
      <c r="P169" s="132"/>
    </row>
    <row r="170" spans="1:16" x14ac:dyDescent="0.3">
      <c r="A170" s="4"/>
      <c r="B170" s="241"/>
      <c r="C170" s="18"/>
      <c r="D170" s="44"/>
      <c r="P170" s="132"/>
    </row>
    <row r="171" spans="1:16" x14ac:dyDescent="0.3">
      <c r="A171" s="4"/>
      <c r="B171" s="241"/>
      <c r="C171" s="18"/>
      <c r="D171" s="44"/>
      <c r="P171" s="132"/>
    </row>
    <row r="172" spans="1:16" x14ac:dyDescent="0.3">
      <c r="A172" s="4"/>
      <c r="B172" s="241"/>
      <c r="C172" s="18"/>
      <c r="D172" s="44"/>
      <c r="P172" s="132"/>
    </row>
    <row r="173" spans="1:16" x14ac:dyDescent="0.3">
      <c r="A173" s="4"/>
      <c r="B173" s="241"/>
      <c r="C173" s="18"/>
      <c r="D173" s="44"/>
      <c r="P173" s="132"/>
    </row>
    <row r="174" spans="1:16" x14ac:dyDescent="0.3">
      <c r="A174" s="4"/>
      <c r="B174" s="241"/>
      <c r="C174" s="18"/>
      <c r="D174" s="44"/>
      <c r="P174" s="132"/>
    </row>
    <row r="175" spans="1:16" x14ac:dyDescent="0.3">
      <c r="A175" s="4"/>
      <c r="B175" s="241"/>
      <c r="C175" s="18"/>
      <c r="D175" s="44"/>
      <c r="P175" s="132"/>
    </row>
    <row r="176" spans="1:16" x14ac:dyDescent="0.3">
      <c r="A176" s="4"/>
      <c r="B176" s="241"/>
      <c r="C176" s="18"/>
      <c r="D176" s="44"/>
      <c r="P176" s="132"/>
    </row>
    <row r="177" spans="1:16" x14ac:dyDescent="0.3">
      <c r="A177" s="4"/>
      <c r="B177" s="241"/>
      <c r="C177" s="18"/>
      <c r="D177" s="44"/>
      <c r="P177" s="132"/>
    </row>
    <row r="178" spans="1:16" x14ac:dyDescent="0.3">
      <c r="A178" s="4"/>
      <c r="B178" s="241"/>
      <c r="C178" s="18"/>
      <c r="D178" s="44"/>
      <c r="P178" s="132"/>
    </row>
    <row r="179" spans="1:16" x14ac:dyDescent="0.3">
      <c r="A179" s="4"/>
      <c r="B179" s="241"/>
      <c r="C179" s="18"/>
      <c r="D179" s="44"/>
      <c r="P179" s="132"/>
    </row>
    <row r="180" spans="1:16" x14ac:dyDescent="0.3">
      <c r="A180" s="4"/>
      <c r="B180" s="241"/>
      <c r="C180" s="18"/>
      <c r="D180" s="44"/>
      <c r="P180" s="132"/>
    </row>
    <row r="181" spans="1:16" x14ac:dyDescent="0.3">
      <c r="A181" s="4"/>
      <c r="B181" s="241"/>
      <c r="C181" s="18"/>
      <c r="D181" s="44"/>
      <c r="P181" s="132"/>
    </row>
    <row r="182" spans="1:16" x14ac:dyDescent="0.3">
      <c r="A182" s="4"/>
      <c r="B182" s="241"/>
      <c r="C182" s="18"/>
      <c r="D182" s="44"/>
      <c r="P182" s="132"/>
    </row>
    <row r="183" spans="1:16" x14ac:dyDescent="0.3">
      <c r="A183" s="4"/>
      <c r="B183" s="241"/>
      <c r="C183" s="18"/>
      <c r="D183" s="44"/>
      <c r="P183" s="132"/>
    </row>
    <row r="184" spans="1:16" x14ac:dyDescent="0.3">
      <c r="A184" s="4"/>
      <c r="B184" s="241"/>
      <c r="C184" s="18"/>
      <c r="D184" s="44"/>
      <c r="P184" s="132"/>
    </row>
    <row r="185" spans="1:16" x14ac:dyDescent="0.3">
      <c r="A185" s="4"/>
      <c r="B185" s="241"/>
      <c r="C185" s="18"/>
      <c r="D185" s="44"/>
      <c r="P185" s="132"/>
    </row>
    <row r="186" spans="1:16" x14ac:dyDescent="0.3">
      <c r="A186" s="4"/>
      <c r="B186" s="241"/>
      <c r="C186" s="18"/>
      <c r="D186" s="44"/>
      <c r="P186" s="132"/>
    </row>
    <row r="187" spans="1:16" x14ac:dyDescent="0.3">
      <c r="A187" s="4"/>
      <c r="B187" s="241"/>
      <c r="C187" s="18"/>
      <c r="D187" s="44"/>
      <c r="P187" s="132"/>
    </row>
    <row r="188" spans="1:16" x14ac:dyDescent="0.3">
      <c r="A188" s="4"/>
      <c r="B188" s="241"/>
      <c r="C188" s="18"/>
      <c r="D188" s="44"/>
      <c r="P188" s="132"/>
    </row>
    <row r="189" spans="1:16" x14ac:dyDescent="0.3">
      <c r="A189" s="4"/>
      <c r="B189" s="241"/>
      <c r="C189" s="18"/>
      <c r="D189" s="44"/>
      <c r="P189" s="132"/>
    </row>
    <row r="190" spans="1:16" x14ac:dyDescent="0.3">
      <c r="A190" s="4"/>
      <c r="B190" s="241"/>
      <c r="C190" s="18"/>
      <c r="D190" s="44"/>
      <c r="P190" s="132"/>
    </row>
    <row r="191" spans="1:16" x14ac:dyDescent="0.3">
      <c r="A191" s="4"/>
      <c r="B191" s="241"/>
      <c r="C191" s="18"/>
      <c r="D191" s="44"/>
      <c r="P191" s="132"/>
    </row>
    <row r="192" spans="1:16" x14ac:dyDescent="0.3">
      <c r="A192" s="4"/>
      <c r="B192" s="241"/>
      <c r="C192" s="18"/>
      <c r="D192" s="44"/>
      <c r="P192" s="132"/>
    </row>
    <row r="193" spans="1:16" x14ac:dyDescent="0.3">
      <c r="A193" s="4"/>
      <c r="B193" s="241"/>
      <c r="C193" s="18"/>
      <c r="D193" s="44"/>
      <c r="P193" s="132"/>
    </row>
    <row r="194" spans="1:16" x14ac:dyDescent="0.3">
      <c r="A194" s="4"/>
      <c r="B194" s="241"/>
      <c r="C194" s="18"/>
      <c r="D194" s="44"/>
      <c r="P194" s="132"/>
    </row>
    <row r="195" spans="1:16" x14ac:dyDescent="0.3">
      <c r="A195" s="4"/>
      <c r="B195" s="241"/>
      <c r="C195" s="18"/>
      <c r="D195" s="44"/>
      <c r="P195" s="132"/>
    </row>
    <row r="196" spans="1:16" x14ac:dyDescent="0.3">
      <c r="A196" s="4"/>
      <c r="B196" s="241"/>
      <c r="C196" s="18"/>
      <c r="D196" s="44"/>
      <c r="P196" s="132"/>
    </row>
    <row r="197" spans="1:16" x14ac:dyDescent="0.3">
      <c r="A197" s="4"/>
      <c r="B197" s="241"/>
      <c r="C197" s="18"/>
      <c r="D197" s="44"/>
      <c r="P197" s="132"/>
    </row>
    <row r="198" spans="1:16" x14ac:dyDescent="0.3">
      <c r="A198" s="4"/>
      <c r="B198" s="241"/>
      <c r="C198" s="18"/>
      <c r="D198" s="44"/>
      <c r="P198" s="132"/>
    </row>
    <row r="199" spans="1:16" x14ac:dyDescent="0.3">
      <c r="A199" s="4"/>
      <c r="B199" s="241"/>
      <c r="C199" s="18"/>
      <c r="D199" s="44"/>
      <c r="P199" s="132"/>
    </row>
    <row r="200" spans="1:16" x14ac:dyDescent="0.3">
      <c r="A200" s="4"/>
      <c r="B200" s="241"/>
      <c r="C200" s="18"/>
      <c r="D200" s="44"/>
      <c r="P200" s="132"/>
    </row>
    <row r="201" spans="1:16" x14ac:dyDescent="0.3">
      <c r="A201" s="4"/>
      <c r="B201" s="241"/>
      <c r="C201" s="18"/>
      <c r="D201" s="44"/>
      <c r="P201" s="132"/>
    </row>
    <row r="202" spans="1:16" x14ac:dyDescent="0.3">
      <c r="A202" s="4"/>
      <c r="B202" s="241"/>
      <c r="C202" s="18"/>
      <c r="D202" s="44"/>
      <c r="P202" s="132"/>
    </row>
    <row r="203" spans="1:16" x14ac:dyDescent="0.3">
      <c r="A203" s="4"/>
      <c r="B203" s="241"/>
      <c r="C203" s="18"/>
      <c r="D203" s="44"/>
      <c r="P203" s="132"/>
    </row>
    <row r="204" spans="1:16" x14ac:dyDescent="0.3">
      <c r="A204" s="4"/>
      <c r="B204" s="241"/>
      <c r="C204" s="18"/>
      <c r="D204" s="44"/>
      <c r="P204" s="132"/>
    </row>
    <row r="205" spans="1:16" x14ac:dyDescent="0.3">
      <c r="A205" s="4"/>
      <c r="B205" s="241"/>
      <c r="C205" s="18"/>
      <c r="D205" s="44"/>
      <c r="P205" s="132"/>
    </row>
    <row r="206" spans="1:16" x14ac:dyDescent="0.3">
      <c r="A206" s="4"/>
      <c r="B206" s="241"/>
      <c r="C206" s="18"/>
      <c r="D206" s="44"/>
      <c r="P206" s="132"/>
    </row>
    <row r="207" spans="1:16" x14ac:dyDescent="0.3">
      <c r="A207" s="4"/>
      <c r="B207" s="241"/>
      <c r="C207" s="18"/>
      <c r="D207" s="44"/>
      <c r="P207" s="132"/>
    </row>
    <row r="208" spans="1:16" x14ac:dyDescent="0.3">
      <c r="A208" s="4"/>
      <c r="B208" s="241"/>
      <c r="C208" s="18"/>
      <c r="D208" s="44"/>
      <c r="P208" s="132"/>
    </row>
    <row r="209" spans="1:16" x14ac:dyDescent="0.3">
      <c r="A209" s="4"/>
      <c r="B209" s="241"/>
      <c r="C209" s="18"/>
      <c r="D209" s="44"/>
      <c r="P209" s="132"/>
    </row>
    <row r="210" spans="1:16" x14ac:dyDescent="0.3">
      <c r="A210" s="4"/>
      <c r="B210" s="241"/>
      <c r="C210" s="18"/>
      <c r="D210" s="44"/>
      <c r="P210" s="132"/>
    </row>
    <row r="211" spans="1:16" x14ac:dyDescent="0.3">
      <c r="A211" s="4"/>
      <c r="B211" s="241"/>
      <c r="C211" s="18"/>
      <c r="D211" s="44"/>
      <c r="P211" s="132"/>
    </row>
    <row r="212" spans="1:16" x14ac:dyDescent="0.3">
      <c r="A212" s="4"/>
      <c r="B212" s="241"/>
      <c r="C212" s="18"/>
      <c r="D212" s="44"/>
      <c r="P212" s="132"/>
    </row>
    <row r="213" spans="1:16" x14ac:dyDescent="0.3">
      <c r="A213" s="4"/>
      <c r="B213" s="241"/>
      <c r="C213" s="18"/>
      <c r="D213" s="44"/>
      <c r="P213" s="132"/>
    </row>
    <row r="214" spans="1:16" x14ac:dyDescent="0.3">
      <c r="A214" s="4"/>
      <c r="B214" s="241"/>
      <c r="C214" s="18"/>
      <c r="D214" s="44"/>
      <c r="P214" s="132"/>
    </row>
    <row r="215" spans="1:16" x14ac:dyDescent="0.3">
      <c r="A215" s="4"/>
      <c r="B215" s="241"/>
      <c r="C215" s="18"/>
      <c r="D215" s="44"/>
      <c r="P215" s="132"/>
    </row>
    <row r="216" spans="1:16" x14ac:dyDescent="0.3">
      <c r="A216" s="4"/>
      <c r="B216" s="241"/>
      <c r="C216" s="18"/>
      <c r="D216" s="44"/>
      <c r="P216" s="132"/>
    </row>
    <row r="217" spans="1:16" x14ac:dyDescent="0.3">
      <c r="A217" s="4"/>
      <c r="B217" s="241"/>
      <c r="C217" s="18"/>
      <c r="D217" s="44"/>
      <c r="P217" s="132"/>
    </row>
    <row r="218" spans="1:16" x14ac:dyDescent="0.3">
      <c r="A218" s="4"/>
      <c r="B218" s="241"/>
      <c r="C218" s="18"/>
      <c r="D218" s="44"/>
      <c r="P218" s="132"/>
    </row>
    <row r="219" spans="1:16" x14ac:dyDescent="0.3">
      <c r="A219" s="4"/>
      <c r="B219" s="241"/>
      <c r="C219" s="18"/>
      <c r="D219" s="44"/>
      <c r="P219" s="132"/>
    </row>
    <row r="220" spans="1:16" x14ac:dyDescent="0.3">
      <c r="A220" s="4"/>
      <c r="B220" s="241"/>
      <c r="C220" s="18"/>
      <c r="D220" s="44"/>
      <c r="P220" s="132"/>
    </row>
    <row r="221" spans="1:16" x14ac:dyDescent="0.3">
      <c r="A221" s="4"/>
      <c r="B221" s="241"/>
      <c r="C221" s="18"/>
      <c r="D221" s="44"/>
    </row>
    <row r="222" spans="1:16" x14ac:dyDescent="0.3">
      <c r="A222" s="4"/>
      <c r="B222" s="241"/>
      <c r="C222" s="18"/>
      <c r="D222" s="44"/>
      <c r="P222" s="132"/>
    </row>
    <row r="223" spans="1:16" x14ac:dyDescent="0.3">
      <c r="A223" s="4"/>
      <c r="B223" s="241"/>
      <c r="C223" s="18"/>
      <c r="D223" s="44"/>
    </row>
    <row r="224" spans="1:16" x14ac:dyDescent="0.3">
      <c r="A224" s="4"/>
      <c r="B224" s="241"/>
      <c r="C224" s="18"/>
      <c r="D224" s="44"/>
    </row>
    <row r="225" spans="1:4" x14ac:dyDescent="0.3">
      <c r="A225" s="4"/>
      <c r="B225" s="241"/>
      <c r="C225" s="18"/>
      <c r="D225" s="44"/>
    </row>
    <row r="226" spans="1:4" x14ac:dyDescent="0.3">
      <c r="A226" s="4"/>
      <c r="B226" s="241"/>
      <c r="C226" s="18"/>
      <c r="D226" s="44"/>
    </row>
    <row r="227" spans="1:4" x14ac:dyDescent="0.3">
      <c r="A227" s="4"/>
      <c r="B227" s="241"/>
      <c r="C227" s="18"/>
      <c r="D227" s="44"/>
    </row>
    <row r="228" spans="1:4" x14ac:dyDescent="0.3">
      <c r="A228" s="4"/>
      <c r="B228" s="241"/>
      <c r="C228" s="18"/>
      <c r="D228" s="44"/>
    </row>
    <row r="229" spans="1:4" x14ac:dyDescent="0.3">
      <c r="A229" s="4"/>
      <c r="B229" s="241"/>
      <c r="C229" s="18"/>
      <c r="D229" s="44"/>
    </row>
    <row r="230" spans="1:4" x14ac:dyDescent="0.3">
      <c r="A230" s="4"/>
      <c r="B230" s="241"/>
      <c r="C230" s="18"/>
      <c r="D230" s="44"/>
    </row>
    <row r="231" spans="1:4" x14ac:dyDescent="0.3">
      <c r="A231" s="4"/>
      <c r="B231" s="241"/>
      <c r="C231" s="18"/>
      <c r="D231" s="44"/>
    </row>
    <row r="232" spans="1:4" x14ac:dyDescent="0.3">
      <c r="A232" s="4"/>
      <c r="B232" s="241"/>
      <c r="C232" s="18"/>
      <c r="D232" s="44"/>
    </row>
    <row r="233" spans="1:4" x14ac:dyDescent="0.3">
      <c r="A233" s="4"/>
      <c r="B233" s="241"/>
      <c r="C233" s="18"/>
      <c r="D233" s="44"/>
    </row>
    <row r="234" spans="1:4" x14ac:dyDescent="0.3">
      <c r="A234" s="4"/>
      <c r="B234" s="241"/>
      <c r="C234" s="18"/>
      <c r="D234" s="44"/>
    </row>
    <row r="235" spans="1:4" x14ac:dyDescent="0.3">
      <c r="A235" s="4"/>
      <c r="B235" s="241"/>
      <c r="C235" s="18"/>
      <c r="D235" s="44"/>
    </row>
    <row r="236" spans="1:4" x14ac:dyDescent="0.3">
      <c r="A236" s="4"/>
      <c r="B236" s="241"/>
      <c r="C236" s="18"/>
      <c r="D236" s="44"/>
    </row>
    <row r="237" spans="1:4" x14ac:dyDescent="0.3">
      <c r="A237" s="4"/>
      <c r="B237" s="241"/>
      <c r="C237" s="18"/>
      <c r="D237" s="44"/>
    </row>
    <row r="238" spans="1:4" x14ac:dyDescent="0.3">
      <c r="A238" s="4"/>
      <c r="B238" s="241"/>
      <c r="C238" s="18"/>
      <c r="D238" s="44"/>
    </row>
    <row r="239" spans="1:4" x14ac:dyDescent="0.3">
      <c r="A239" s="4"/>
      <c r="B239" s="241"/>
      <c r="C239" s="18"/>
      <c r="D239" s="44"/>
    </row>
    <row r="240" spans="1:4" x14ac:dyDescent="0.3">
      <c r="A240" s="4"/>
      <c r="B240" s="241"/>
      <c r="C240" s="18"/>
      <c r="D240" s="44"/>
    </row>
    <row r="241" spans="1:4" x14ac:dyDescent="0.3">
      <c r="A241" s="4"/>
      <c r="B241" s="241"/>
      <c r="C241" s="18"/>
      <c r="D241" s="44"/>
    </row>
    <row r="242" spans="1:4" x14ac:dyDescent="0.3">
      <c r="A242" s="4"/>
      <c r="B242" s="241"/>
      <c r="C242" s="18"/>
      <c r="D242" s="44"/>
    </row>
    <row r="243" spans="1:4" x14ac:dyDescent="0.3">
      <c r="A243" s="4"/>
      <c r="B243" s="241"/>
      <c r="C243" s="18"/>
      <c r="D243" s="44"/>
    </row>
    <row r="244" spans="1:4" x14ac:dyDescent="0.3">
      <c r="A244" s="4"/>
      <c r="B244" s="241"/>
      <c r="C244" s="18"/>
      <c r="D244" s="44"/>
    </row>
    <row r="245" spans="1:4" x14ac:dyDescent="0.3">
      <c r="A245" s="4"/>
      <c r="B245" s="241"/>
      <c r="C245" s="18"/>
      <c r="D245" s="44"/>
    </row>
    <row r="246" spans="1:4" x14ac:dyDescent="0.3">
      <c r="A246" s="4"/>
      <c r="B246" s="241"/>
      <c r="C246" s="18"/>
      <c r="D246" s="44"/>
    </row>
    <row r="247" spans="1:4" x14ac:dyDescent="0.3">
      <c r="A247" s="4"/>
      <c r="B247" s="241"/>
      <c r="C247" s="18"/>
      <c r="D247" s="44"/>
    </row>
    <row r="248" spans="1:4" x14ac:dyDescent="0.3">
      <c r="A248" s="4"/>
      <c r="B248" s="241"/>
      <c r="C248" s="18"/>
      <c r="D248" s="44"/>
    </row>
    <row r="249" spans="1:4" x14ac:dyDescent="0.3">
      <c r="A249" s="4"/>
      <c r="B249" s="241"/>
      <c r="C249" s="18"/>
      <c r="D249" s="44"/>
    </row>
    <row r="250" spans="1:4" x14ac:dyDescent="0.3">
      <c r="A250" s="4"/>
      <c r="B250" s="241"/>
      <c r="C250" s="18"/>
      <c r="D250" s="44"/>
    </row>
    <row r="251" spans="1:4" x14ac:dyDescent="0.3">
      <c r="A251" s="4"/>
      <c r="B251" s="241"/>
      <c r="C251" s="18"/>
      <c r="D251" s="44"/>
    </row>
    <row r="252" spans="1:4" x14ac:dyDescent="0.3">
      <c r="A252" s="4"/>
      <c r="B252" s="241"/>
      <c r="C252" s="18"/>
      <c r="D252" s="44"/>
    </row>
    <row r="253" spans="1:4" x14ac:dyDescent="0.3">
      <c r="A253" s="4"/>
      <c r="B253" s="241"/>
      <c r="C253" s="18"/>
      <c r="D253" s="44"/>
    </row>
    <row r="254" spans="1:4" x14ac:dyDescent="0.3">
      <c r="A254" s="4"/>
      <c r="B254" s="241"/>
      <c r="C254" s="18"/>
      <c r="D254" s="44"/>
    </row>
    <row r="255" spans="1:4" x14ac:dyDescent="0.3">
      <c r="D255" s="44"/>
    </row>
    <row r="256" spans="1:4" x14ac:dyDescent="0.3">
      <c r="D256" s="44"/>
    </row>
    <row r="257" spans="4:4" x14ac:dyDescent="0.3">
      <c r="D257" s="44"/>
    </row>
    <row r="258" spans="4:4" x14ac:dyDescent="0.3">
      <c r="D258" s="44"/>
    </row>
    <row r="259" spans="4:4" x14ac:dyDescent="0.3">
      <c r="D259" s="44"/>
    </row>
    <row r="260" spans="4:4" x14ac:dyDescent="0.3">
      <c r="D260" s="44"/>
    </row>
    <row r="261" spans="4:4" x14ac:dyDescent="0.3">
      <c r="D261" s="44"/>
    </row>
    <row r="262" spans="4:4" x14ac:dyDescent="0.3">
      <c r="D262" s="44"/>
    </row>
    <row r="263" spans="4:4" x14ac:dyDescent="0.3">
      <c r="D263" s="44"/>
    </row>
    <row r="264" spans="4:4" x14ac:dyDescent="0.3">
      <c r="D264" s="44"/>
    </row>
    <row r="265" spans="4:4" x14ac:dyDescent="0.3">
      <c r="D265" s="44"/>
    </row>
    <row r="266" spans="4:4" x14ac:dyDescent="0.3">
      <c r="D266" s="44"/>
    </row>
    <row r="267" spans="4:4" x14ac:dyDescent="0.3">
      <c r="D267" s="44"/>
    </row>
    <row r="268" spans="4:4" x14ac:dyDescent="0.3">
      <c r="D268" s="44"/>
    </row>
    <row r="269" spans="4:4" x14ac:dyDescent="0.3">
      <c r="D269" s="44"/>
    </row>
    <row r="270" spans="4:4" x14ac:dyDescent="0.3">
      <c r="D270" s="44"/>
    </row>
    <row r="271" spans="4:4" x14ac:dyDescent="0.3">
      <c r="D271" s="44"/>
    </row>
    <row r="272" spans="4:4" x14ac:dyDescent="0.3">
      <c r="D272" s="44"/>
    </row>
    <row r="273" spans="4:4" x14ac:dyDescent="0.3">
      <c r="D273" s="44"/>
    </row>
    <row r="274" spans="4:4" x14ac:dyDescent="0.3">
      <c r="D274" s="44"/>
    </row>
    <row r="275" spans="4:4" x14ac:dyDescent="0.3">
      <c r="D275" s="44"/>
    </row>
    <row r="276" spans="4:4" x14ac:dyDescent="0.3">
      <c r="D276" s="44"/>
    </row>
    <row r="277" spans="4:4" x14ac:dyDescent="0.3">
      <c r="D277" s="44"/>
    </row>
    <row r="278" spans="4:4" x14ac:dyDescent="0.3">
      <c r="D278" s="44"/>
    </row>
    <row r="279" spans="4:4" x14ac:dyDescent="0.3">
      <c r="D279" s="44"/>
    </row>
    <row r="280" spans="4:4" x14ac:dyDescent="0.3">
      <c r="D280" s="44"/>
    </row>
    <row r="281" spans="4:4" x14ac:dyDescent="0.3">
      <c r="D281" s="44"/>
    </row>
    <row r="282" spans="4:4" x14ac:dyDescent="0.3">
      <c r="D282" s="44"/>
    </row>
    <row r="283" spans="4:4" x14ac:dyDescent="0.3">
      <c r="D283" s="44"/>
    </row>
    <row r="284" spans="4:4" x14ac:dyDescent="0.3">
      <c r="D284" s="44"/>
    </row>
    <row r="285" spans="4:4" x14ac:dyDescent="0.3">
      <c r="D285" s="44"/>
    </row>
    <row r="286" spans="4:4" x14ac:dyDescent="0.3">
      <c r="D286" s="44"/>
    </row>
    <row r="287" spans="4:4" x14ac:dyDescent="0.3">
      <c r="D287" s="44"/>
    </row>
    <row r="288" spans="4:4" x14ac:dyDescent="0.3">
      <c r="D288" s="44"/>
    </row>
    <row r="289" spans="4:4" x14ac:dyDescent="0.3">
      <c r="D289" s="44"/>
    </row>
    <row r="290" spans="4:4" x14ac:dyDescent="0.3">
      <c r="D290" s="44"/>
    </row>
    <row r="291" spans="4:4" x14ac:dyDescent="0.3">
      <c r="D291" s="44"/>
    </row>
    <row r="292" spans="4:4" x14ac:dyDescent="0.3">
      <c r="D292" s="44"/>
    </row>
    <row r="293" spans="4:4" x14ac:dyDescent="0.3">
      <c r="D293" s="44"/>
    </row>
    <row r="294" spans="4:4" x14ac:dyDescent="0.3">
      <c r="D294" s="44"/>
    </row>
    <row r="295" spans="4:4" x14ac:dyDescent="0.3">
      <c r="D295" s="44"/>
    </row>
    <row r="296" spans="4:4" x14ac:dyDescent="0.3">
      <c r="D296" s="44"/>
    </row>
    <row r="297" spans="4:4" x14ac:dyDescent="0.3">
      <c r="D297" s="44"/>
    </row>
    <row r="298" spans="4:4" x14ac:dyDescent="0.3">
      <c r="D298" s="44"/>
    </row>
    <row r="299" spans="4:4" x14ac:dyDescent="0.3">
      <c r="D299" s="44"/>
    </row>
    <row r="300" spans="4:4" x14ac:dyDescent="0.3">
      <c r="D300" s="44"/>
    </row>
    <row r="301" spans="4:4" x14ac:dyDescent="0.3">
      <c r="D301" s="44"/>
    </row>
    <row r="302" spans="4:4" x14ac:dyDescent="0.3">
      <c r="D302" s="44"/>
    </row>
    <row r="303" spans="4:4" x14ac:dyDescent="0.3">
      <c r="D303" s="44"/>
    </row>
    <row r="304" spans="4:4" x14ac:dyDescent="0.3">
      <c r="D304" s="44"/>
    </row>
    <row r="305" spans="4:4" x14ac:dyDescent="0.3">
      <c r="D305" s="44"/>
    </row>
    <row r="306" spans="4:4" x14ac:dyDescent="0.3">
      <c r="D306" s="44"/>
    </row>
    <row r="307" spans="4:4" x14ac:dyDescent="0.3">
      <c r="D307" s="44"/>
    </row>
    <row r="308" spans="4:4" x14ac:dyDescent="0.3">
      <c r="D308" s="44"/>
    </row>
    <row r="309" spans="4:4" x14ac:dyDescent="0.3">
      <c r="D309" s="44"/>
    </row>
    <row r="310" spans="4:4" x14ac:dyDescent="0.3">
      <c r="D310" s="44"/>
    </row>
    <row r="311" spans="4:4" x14ac:dyDescent="0.3">
      <c r="D311" s="44"/>
    </row>
    <row r="312" spans="4:4" x14ac:dyDescent="0.3">
      <c r="D312" s="44"/>
    </row>
    <row r="313" spans="4:4" x14ac:dyDescent="0.3">
      <c r="D313" s="44"/>
    </row>
    <row r="314" spans="4:4" x14ac:dyDescent="0.3">
      <c r="D314" s="44"/>
    </row>
    <row r="315" spans="4:4" x14ac:dyDescent="0.3">
      <c r="D315" s="44"/>
    </row>
    <row r="316" spans="4:4" x14ac:dyDescent="0.3">
      <c r="D316" s="44"/>
    </row>
    <row r="317" spans="4:4" x14ac:dyDescent="0.3">
      <c r="D317" s="44"/>
    </row>
    <row r="318" spans="4:4" x14ac:dyDescent="0.3">
      <c r="D318" s="44"/>
    </row>
    <row r="319" spans="4:4" x14ac:dyDescent="0.3">
      <c r="D319" s="44"/>
    </row>
    <row r="320" spans="4:4" x14ac:dyDescent="0.3">
      <c r="D320" s="44"/>
    </row>
    <row r="321" spans="4:4" x14ac:dyDescent="0.3">
      <c r="D321" s="44"/>
    </row>
    <row r="322" spans="4:4" x14ac:dyDescent="0.3">
      <c r="D322" s="44"/>
    </row>
    <row r="323" spans="4:4" x14ac:dyDescent="0.3">
      <c r="D323" s="44"/>
    </row>
    <row r="324" spans="4:4" x14ac:dyDescent="0.3">
      <c r="D324" s="44"/>
    </row>
    <row r="325" spans="4:4" x14ac:dyDescent="0.3">
      <c r="D325" s="44"/>
    </row>
    <row r="326" spans="4:4" x14ac:dyDescent="0.3">
      <c r="D326" s="44"/>
    </row>
    <row r="327" spans="4:4" x14ac:dyDescent="0.3">
      <c r="D327" s="44"/>
    </row>
    <row r="328" spans="4:4" x14ac:dyDescent="0.3">
      <c r="D328" s="44"/>
    </row>
    <row r="329" spans="4:4" x14ac:dyDescent="0.3">
      <c r="D329" s="44"/>
    </row>
    <row r="330" spans="4:4" x14ac:dyDescent="0.3">
      <c r="D330" s="44"/>
    </row>
    <row r="331" spans="4:4" x14ac:dyDescent="0.3">
      <c r="D331" s="44"/>
    </row>
    <row r="332" spans="4:4" x14ac:dyDescent="0.3">
      <c r="D332" s="44"/>
    </row>
    <row r="333" spans="4:4" x14ac:dyDescent="0.3">
      <c r="D333" s="44"/>
    </row>
    <row r="334" spans="4:4" x14ac:dyDescent="0.3">
      <c r="D334" s="44"/>
    </row>
    <row r="335" spans="4:4" x14ac:dyDescent="0.3">
      <c r="D335" s="44"/>
    </row>
    <row r="336" spans="4:4" x14ac:dyDescent="0.3">
      <c r="D336" s="44"/>
    </row>
    <row r="337" spans="4:4" x14ac:dyDescent="0.3">
      <c r="D337" s="44"/>
    </row>
    <row r="338" spans="4:4" x14ac:dyDescent="0.3">
      <c r="D338" s="44"/>
    </row>
    <row r="339" spans="4:4" x14ac:dyDescent="0.3">
      <c r="D339" s="44"/>
    </row>
    <row r="340" spans="4:4" x14ac:dyDescent="0.3">
      <c r="D340" s="44"/>
    </row>
    <row r="341" spans="4:4" x14ac:dyDescent="0.3">
      <c r="D341" s="44"/>
    </row>
    <row r="342" spans="4:4" x14ac:dyDescent="0.3">
      <c r="D342" s="44"/>
    </row>
    <row r="343" spans="4:4" x14ac:dyDescent="0.3">
      <c r="D343" s="44"/>
    </row>
    <row r="344" spans="4:4" x14ac:dyDescent="0.3">
      <c r="D344" s="44"/>
    </row>
    <row r="345" spans="4:4" x14ac:dyDescent="0.3">
      <c r="D345" s="44"/>
    </row>
    <row r="346" spans="4:4" x14ac:dyDescent="0.3">
      <c r="D346" s="44"/>
    </row>
    <row r="347" spans="4:4" x14ac:dyDescent="0.3">
      <c r="D347" s="44"/>
    </row>
    <row r="348" spans="4:4" x14ac:dyDescent="0.3">
      <c r="D348" s="44"/>
    </row>
    <row r="349" spans="4:4" x14ac:dyDescent="0.3">
      <c r="D349" s="44"/>
    </row>
    <row r="350" spans="4:4" x14ac:dyDescent="0.3">
      <c r="D350" s="44"/>
    </row>
    <row r="351" spans="4:4" x14ac:dyDescent="0.3">
      <c r="D351" s="44"/>
    </row>
    <row r="352" spans="4:4" x14ac:dyDescent="0.3">
      <c r="D352" s="44"/>
    </row>
    <row r="353" spans="4:4" x14ac:dyDescent="0.3">
      <c r="D353" s="44"/>
    </row>
    <row r="354" spans="4:4" x14ac:dyDescent="0.3">
      <c r="D354" s="44"/>
    </row>
    <row r="355" spans="4:4" x14ac:dyDescent="0.3">
      <c r="D355" s="44"/>
    </row>
    <row r="356" spans="4:4" x14ac:dyDescent="0.3">
      <c r="D356" s="44"/>
    </row>
    <row r="357" spans="4:4" x14ac:dyDescent="0.3">
      <c r="D357" s="44"/>
    </row>
    <row r="358" spans="4:4" x14ac:dyDescent="0.3">
      <c r="D358" s="44"/>
    </row>
    <row r="359" spans="4:4" x14ac:dyDescent="0.3">
      <c r="D359" s="44"/>
    </row>
    <row r="360" spans="4:4" x14ac:dyDescent="0.3">
      <c r="D360" s="44"/>
    </row>
    <row r="361" spans="4:4" x14ac:dyDescent="0.3">
      <c r="D361" s="44"/>
    </row>
    <row r="362" spans="4:4" x14ac:dyDescent="0.3">
      <c r="D362" s="44"/>
    </row>
    <row r="363" spans="4:4" x14ac:dyDescent="0.3">
      <c r="D363" s="44"/>
    </row>
    <row r="364" spans="4:4" x14ac:dyDescent="0.3">
      <c r="D364" s="44"/>
    </row>
    <row r="365" spans="4:4" x14ac:dyDescent="0.3">
      <c r="D365" s="44"/>
    </row>
    <row r="366" spans="4:4" x14ac:dyDescent="0.3">
      <c r="D366" s="44"/>
    </row>
    <row r="367" spans="4:4" x14ac:dyDescent="0.3">
      <c r="D367" s="44"/>
    </row>
    <row r="368" spans="4:4" x14ac:dyDescent="0.3">
      <c r="D368" s="44"/>
    </row>
    <row r="369" spans="4:4" x14ac:dyDescent="0.3">
      <c r="D369" s="44"/>
    </row>
    <row r="370" spans="4:4" x14ac:dyDescent="0.3">
      <c r="D370" s="44"/>
    </row>
    <row r="371" spans="4:4" x14ac:dyDescent="0.3">
      <c r="D371" s="44"/>
    </row>
    <row r="372" spans="4:4" x14ac:dyDescent="0.3">
      <c r="D372" s="44"/>
    </row>
    <row r="373" spans="4:4" x14ac:dyDescent="0.3">
      <c r="D373" s="44"/>
    </row>
    <row r="374" spans="4:4" x14ac:dyDescent="0.3">
      <c r="D374" s="44"/>
    </row>
    <row r="375" spans="4:4" x14ac:dyDescent="0.3">
      <c r="D375" s="44"/>
    </row>
    <row r="376" spans="4:4" x14ac:dyDescent="0.3">
      <c r="D376" s="44"/>
    </row>
    <row r="377" spans="4:4" x14ac:dyDescent="0.3">
      <c r="D377" s="44"/>
    </row>
    <row r="378" spans="4:4" x14ac:dyDescent="0.3">
      <c r="D378" s="44"/>
    </row>
    <row r="379" spans="4:4" x14ac:dyDescent="0.3">
      <c r="D379" s="44"/>
    </row>
    <row r="380" spans="4:4" x14ac:dyDescent="0.3">
      <c r="D380" s="44"/>
    </row>
    <row r="381" spans="4:4" x14ac:dyDescent="0.3">
      <c r="D381" s="44"/>
    </row>
    <row r="382" spans="4:4" x14ac:dyDescent="0.3">
      <c r="D382" s="44"/>
    </row>
    <row r="383" spans="4:4" x14ac:dyDescent="0.3">
      <c r="D383" s="44"/>
    </row>
    <row r="384" spans="4:4" x14ac:dyDescent="0.3">
      <c r="D384" s="44"/>
    </row>
    <row r="385" spans="4:4" x14ac:dyDescent="0.3">
      <c r="D385" s="44"/>
    </row>
    <row r="386" spans="4:4" x14ac:dyDescent="0.3">
      <c r="D386" s="44"/>
    </row>
    <row r="387" spans="4:4" x14ac:dyDescent="0.3">
      <c r="D387" s="44"/>
    </row>
    <row r="388" spans="4:4" x14ac:dyDescent="0.3">
      <c r="D388" s="44"/>
    </row>
    <row r="389" spans="4:4" x14ac:dyDescent="0.3">
      <c r="D389" s="44"/>
    </row>
    <row r="390" spans="4:4" x14ac:dyDescent="0.3">
      <c r="D390" s="44"/>
    </row>
    <row r="391" spans="4:4" x14ac:dyDescent="0.3">
      <c r="D391" s="44"/>
    </row>
    <row r="392" spans="4:4" x14ac:dyDescent="0.3">
      <c r="D392" s="44"/>
    </row>
    <row r="393" spans="4:4" x14ac:dyDescent="0.3">
      <c r="D393" s="44"/>
    </row>
    <row r="394" spans="4:4" x14ac:dyDescent="0.3">
      <c r="D394" s="44"/>
    </row>
    <row r="395" spans="4:4" x14ac:dyDescent="0.3">
      <c r="D395" s="44"/>
    </row>
    <row r="396" spans="4:4" x14ac:dyDescent="0.3">
      <c r="D396" s="44"/>
    </row>
    <row r="397" spans="4:4" x14ac:dyDescent="0.3">
      <c r="D397" s="44"/>
    </row>
    <row r="398" spans="4:4" x14ac:dyDescent="0.3">
      <c r="D398" s="44"/>
    </row>
    <row r="399" spans="4:4" x14ac:dyDescent="0.3">
      <c r="D399" s="44"/>
    </row>
    <row r="400" spans="4:4" x14ac:dyDescent="0.3">
      <c r="D400" s="44"/>
    </row>
    <row r="401" spans="4:4" x14ac:dyDescent="0.3">
      <c r="D401" s="44"/>
    </row>
    <row r="402" spans="4:4" x14ac:dyDescent="0.3">
      <c r="D402" s="44"/>
    </row>
    <row r="403" spans="4:4" x14ac:dyDescent="0.3">
      <c r="D403" s="44"/>
    </row>
    <row r="404" spans="4:4" x14ac:dyDescent="0.3">
      <c r="D404" s="44"/>
    </row>
    <row r="405" spans="4:4" x14ac:dyDescent="0.3">
      <c r="D405" s="44"/>
    </row>
    <row r="406" spans="4:4" x14ac:dyDescent="0.3">
      <c r="D406" s="44"/>
    </row>
    <row r="407" spans="4:4" x14ac:dyDescent="0.3">
      <c r="D407" s="44"/>
    </row>
    <row r="408" spans="4:4" x14ac:dyDescent="0.3">
      <c r="D408" s="44"/>
    </row>
    <row r="409" spans="4:4" x14ac:dyDescent="0.3">
      <c r="D409" s="44"/>
    </row>
    <row r="410" spans="4:4" x14ac:dyDescent="0.3">
      <c r="D410" s="44"/>
    </row>
    <row r="411" spans="4:4" x14ac:dyDescent="0.3">
      <c r="D411" s="44"/>
    </row>
    <row r="412" spans="4:4" x14ac:dyDescent="0.3">
      <c r="D412" s="44"/>
    </row>
    <row r="413" spans="4:4" x14ac:dyDescent="0.3">
      <c r="D413" s="44"/>
    </row>
    <row r="414" spans="4:4" x14ac:dyDescent="0.3">
      <c r="D414" s="44"/>
    </row>
    <row r="415" spans="4:4" x14ac:dyDescent="0.3">
      <c r="D415" s="44"/>
    </row>
    <row r="416" spans="4:4" x14ac:dyDescent="0.3">
      <c r="D416" s="44"/>
    </row>
    <row r="417" spans="4:4" x14ac:dyDescent="0.3">
      <c r="D417" s="44"/>
    </row>
    <row r="418" spans="4:4" x14ac:dyDescent="0.3">
      <c r="D418" s="44"/>
    </row>
    <row r="419" spans="4:4" x14ac:dyDescent="0.3">
      <c r="D419" s="44"/>
    </row>
    <row r="420" spans="4:4" x14ac:dyDescent="0.3">
      <c r="D420" s="44"/>
    </row>
    <row r="421" spans="4:4" x14ac:dyDescent="0.3">
      <c r="D421" s="44"/>
    </row>
    <row r="422" spans="4:4" x14ac:dyDescent="0.3">
      <c r="D422" s="44"/>
    </row>
    <row r="423" spans="4:4" x14ac:dyDescent="0.3">
      <c r="D423" s="44"/>
    </row>
    <row r="424" spans="4:4" x14ac:dyDescent="0.3">
      <c r="D424" s="44"/>
    </row>
    <row r="425" spans="4:4" x14ac:dyDescent="0.3">
      <c r="D425" s="44"/>
    </row>
    <row r="426" spans="4:4" x14ac:dyDescent="0.3">
      <c r="D426" s="44"/>
    </row>
    <row r="427" spans="4:4" x14ac:dyDescent="0.3">
      <c r="D427" s="44"/>
    </row>
    <row r="428" spans="4:4" x14ac:dyDescent="0.3">
      <c r="D428" s="44"/>
    </row>
    <row r="429" spans="4:4" x14ac:dyDescent="0.3">
      <c r="D429" s="44"/>
    </row>
    <row r="430" spans="4:4" x14ac:dyDescent="0.3">
      <c r="D430" s="44"/>
    </row>
    <row r="431" spans="4:4" x14ac:dyDescent="0.3">
      <c r="D431" s="44"/>
    </row>
    <row r="432" spans="4:4" x14ac:dyDescent="0.3">
      <c r="D432" s="44"/>
    </row>
    <row r="433" spans="4:4" x14ac:dyDescent="0.3">
      <c r="D433" s="44"/>
    </row>
    <row r="434" spans="4:4" x14ac:dyDescent="0.3">
      <c r="D434" s="44"/>
    </row>
    <row r="435" spans="4:4" x14ac:dyDescent="0.3">
      <c r="D435" s="44"/>
    </row>
    <row r="436" spans="4:4" x14ac:dyDescent="0.3">
      <c r="D436" s="44"/>
    </row>
    <row r="437" spans="4:4" x14ac:dyDescent="0.3">
      <c r="D437" s="44"/>
    </row>
    <row r="438" spans="4:4" x14ac:dyDescent="0.3">
      <c r="D438" s="44"/>
    </row>
    <row r="439" spans="4:4" x14ac:dyDescent="0.3">
      <c r="D439" s="44"/>
    </row>
    <row r="440" spans="4:4" x14ac:dyDescent="0.3">
      <c r="D440" s="44"/>
    </row>
    <row r="441" spans="4:4" x14ac:dyDescent="0.3">
      <c r="D441" s="44"/>
    </row>
    <row r="442" spans="4:4" x14ac:dyDescent="0.3">
      <c r="D442" s="44"/>
    </row>
    <row r="443" spans="4:4" x14ac:dyDescent="0.3">
      <c r="D443" s="44"/>
    </row>
    <row r="444" spans="4:4" x14ac:dyDescent="0.3">
      <c r="D444" s="44"/>
    </row>
    <row r="445" spans="4:4" x14ac:dyDescent="0.3">
      <c r="D445" s="44"/>
    </row>
    <row r="446" spans="4:4" x14ac:dyDescent="0.3">
      <c r="D446" s="44"/>
    </row>
    <row r="447" spans="4:4" x14ac:dyDescent="0.3">
      <c r="D447" s="44"/>
    </row>
    <row r="448" spans="4:4" x14ac:dyDescent="0.3">
      <c r="D448" s="44"/>
    </row>
    <row r="449" spans="4:4" x14ac:dyDescent="0.3">
      <c r="D449" s="44"/>
    </row>
    <row r="450" spans="4:4" x14ac:dyDescent="0.3">
      <c r="D450" s="44"/>
    </row>
    <row r="451" spans="4:4" x14ac:dyDescent="0.3">
      <c r="D451" s="44"/>
    </row>
    <row r="452" spans="4:4" x14ac:dyDescent="0.3">
      <c r="D452" s="44"/>
    </row>
    <row r="453" spans="4:4" x14ac:dyDescent="0.3">
      <c r="D453" s="44"/>
    </row>
    <row r="454" spans="4:4" x14ac:dyDescent="0.3">
      <c r="D454" s="44"/>
    </row>
    <row r="455" spans="4:4" x14ac:dyDescent="0.3">
      <c r="D455" s="44"/>
    </row>
    <row r="456" spans="4:4" x14ac:dyDescent="0.3">
      <c r="D456" s="44"/>
    </row>
    <row r="457" spans="4:4" x14ac:dyDescent="0.3">
      <c r="D457" s="44"/>
    </row>
    <row r="458" spans="4:4" x14ac:dyDescent="0.3">
      <c r="D458" s="44"/>
    </row>
    <row r="459" spans="4:4" x14ac:dyDescent="0.3">
      <c r="D459" s="44"/>
    </row>
    <row r="460" spans="4:4" x14ac:dyDescent="0.3">
      <c r="D460" s="44"/>
    </row>
    <row r="461" spans="4:4" x14ac:dyDescent="0.3">
      <c r="D461" s="44"/>
    </row>
    <row r="462" spans="4:4" x14ac:dyDescent="0.3">
      <c r="D462" s="44"/>
    </row>
    <row r="463" spans="4:4" x14ac:dyDescent="0.3">
      <c r="D463" s="44"/>
    </row>
    <row r="464" spans="4:4" x14ac:dyDescent="0.3">
      <c r="D464" s="44"/>
    </row>
    <row r="465" spans="4:4" x14ac:dyDescent="0.3">
      <c r="D465" s="44"/>
    </row>
    <row r="466" spans="4:4" x14ac:dyDescent="0.3">
      <c r="D466" s="44"/>
    </row>
    <row r="467" spans="4:4" x14ac:dyDescent="0.3">
      <c r="D467" s="44"/>
    </row>
    <row r="468" spans="4:4" x14ac:dyDescent="0.3">
      <c r="D468" s="44"/>
    </row>
    <row r="469" spans="4:4" x14ac:dyDescent="0.3">
      <c r="D469" s="44"/>
    </row>
    <row r="470" spans="4:4" x14ac:dyDescent="0.3">
      <c r="D470" s="44"/>
    </row>
    <row r="471" spans="4:4" x14ac:dyDescent="0.3">
      <c r="D471" s="44"/>
    </row>
    <row r="472" spans="4:4" x14ac:dyDescent="0.3">
      <c r="D472" s="44"/>
    </row>
    <row r="473" spans="4:4" x14ac:dyDescent="0.3">
      <c r="D473" s="44"/>
    </row>
    <row r="474" spans="4:4" x14ac:dyDescent="0.3">
      <c r="D474" s="44"/>
    </row>
    <row r="475" spans="4:4" x14ac:dyDescent="0.3">
      <c r="D475" s="44"/>
    </row>
    <row r="476" spans="4:4" x14ac:dyDescent="0.3">
      <c r="D476" s="44"/>
    </row>
    <row r="477" spans="4:4" x14ac:dyDescent="0.3">
      <c r="D477" s="44"/>
    </row>
    <row r="478" spans="4:4" x14ac:dyDescent="0.3">
      <c r="D478" s="44"/>
    </row>
    <row r="479" spans="4:4" x14ac:dyDescent="0.3">
      <c r="D479" s="44"/>
    </row>
    <row r="480" spans="4:4" x14ac:dyDescent="0.3">
      <c r="D480" s="44"/>
    </row>
    <row r="481" spans="4:4" x14ac:dyDescent="0.3">
      <c r="D481" s="44"/>
    </row>
    <row r="482" spans="4:4" x14ac:dyDescent="0.3">
      <c r="D482" s="44"/>
    </row>
    <row r="483" spans="4:4" x14ac:dyDescent="0.3">
      <c r="D483" s="44"/>
    </row>
    <row r="484" spans="4:4" x14ac:dyDescent="0.3">
      <c r="D484" s="44"/>
    </row>
    <row r="485" spans="4:4" x14ac:dyDescent="0.3">
      <c r="D485" s="44"/>
    </row>
    <row r="486" spans="4:4" x14ac:dyDescent="0.3">
      <c r="D486" s="44"/>
    </row>
    <row r="487" spans="4:4" x14ac:dyDescent="0.3">
      <c r="D487" s="44"/>
    </row>
    <row r="488" spans="4:4" x14ac:dyDescent="0.3">
      <c r="D488" s="44"/>
    </row>
    <row r="489" spans="4:4" x14ac:dyDescent="0.3">
      <c r="D489" s="44"/>
    </row>
    <row r="490" spans="4:4" x14ac:dyDescent="0.3">
      <c r="D490" s="44"/>
    </row>
    <row r="491" spans="4:4" x14ac:dyDescent="0.3">
      <c r="D491" s="44"/>
    </row>
    <row r="492" spans="4:4" x14ac:dyDescent="0.3">
      <c r="D492" s="44"/>
    </row>
    <row r="493" spans="4:4" x14ac:dyDescent="0.3">
      <c r="D493" s="44"/>
    </row>
    <row r="494" spans="4:4" x14ac:dyDescent="0.3">
      <c r="D494" s="44"/>
    </row>
    <row r="495" spans="4:4" x14ac:dyDescent="0.3">
      <c r="D495" s="44"/>
    </row>
    <row r="496" spans="4:4" x14ac:dyDescent="0.3">
      <c r="D496" s="44"/>
    </row>
    <row r="497" spans="4:4" x14ac:dyDescent="0.3">
      <c r="D497" s="44"/>
    </row>
    <row r="498" spans="4:4" x14ac:dyDescent="0.3">
      <c r="D498" s="44"/>
    </row>
    <row r="499" spans="4:4" x14ac:dyDescent="0.3">
      <c r="D499" s="44"/>
    </row>
    <row r="500" spans="4:4" x14ac:dyDescent="0.3">
      <c r="D500" s="44"/>
    </row>
    <row r="501" spans="4:4" x14ac:dyDescent="0.3">
      <c r="D501" s="44"/>
    </row>
    <row r="502" spans="4:4" x14ac:dyDescent="0.3">
      <c r="D502" s="44"/>
    </row>
    <row r="503" spans="4:4" x14ac:dyDescent="0.3">
      <c r="D503" s="44"/>
    </row>
    <row r="504" spans="4:4" x14ac:dyDescent="0.3">
      <c r="D504" s="44"/>
    </row>
    <row r="505" spans="4:4" x14ac:dyDescent="0.3">
      <c r="D505" s="44"/>
    </row>
    <row r="506" spans="4:4" x14ac:dyDescent="0.3">
      <c r="D506" s="44"/>
    </row>
    <row r="507" spans="4:4" x14ac:dyDescent="0.3">
      <c r="D507" s="44"/>
    </row>
    <row r="508" spans="4:4" x14ac:dyDescent="0.3">
      <c r="D508" s="44"/>
    </row>
    <row r="509" spans="4:4" x14ac:dyDescent="0.3">
      <c r="D509" s="44"/>
    </row>
    <row r="510" spans="4:4" x14ac:dyDescent="0.3">
      <c r="D510" s="44"/>
    </row>
    <row r="511" spans="4:4" x14ac:dyDescent="0.3">
      <c r="D511" s="44"/>
    </row>
    <row r="512" spans="4:4" x14ac:dyDescent="0.3">
      <c r="D512" s="44"/>
    </row>
    <row r="513" spans="4:4" x14ac:dyDescent="0.3">
      <c r="D513" s="44"/>
    </row>
    <row r="514" spans="4:4" x14ac:dyDescent="0.3">
      <c r="D514" s="44"/>
    </row>
    <row r="515" spans="4:4" x14ac:dyDescent="0.3">
      <c r="D515" s="44"/>
    </row>
    <row r="516" spans="4:4" x14ac:dyDescent="0.3">
      <c r="D516" s="44"/>
    </row>
    <row r="517" spans="4:4" x14ac:dyDescent="0.3">
      <c r="D517" s="44"/>
    </row>
    <row r="518" spans="4:4" x14ac:dyDescent="0.3">
      <c r="D518" s="44"/>
    </row>
    <row r="519" spans="4:4" x14ac:dyDescent="0.3">
      <c r="D519" s="44"/>
    </row>
    <row r="520" spans="4:4" x14ac:dyDescent="0.3">
      <c r="D520" s="44"/>
    </row>
    <row r="521" spans="4:4" x14ac:dyDescent="0.3">
      <c r="D521" s="44"/>
    </row>
    <row r="522" spans="4:4" x14ac:dyDescent="0.3">
      <c r="D522" s="44"/>
    </row>
    <row r="523" spans="4:4" x14ac:dyDescent="0.3">
      <c r="D523" s="44"/>
    </row>
    <row r="524" spans="4:4" x14ac:dyDescent="0.3">
      <c r="D524" s="44"/>
    </row>
    <row r="525" spans="4:4" x14ac:dyDescent="0.3">
      <c r="D525" s="44"/>
    </row>
    <row r="526" spans="4:4" x14ac:dyDescent="0.3">
      <c r="D526" s="44"/>
    </row>
    <row r="527" spans="4:4" x14ac:dyDescent="0.3">
      <c r="D527" s="44"/>
    </row>
    <row r="528" spans="4:4" x14ac:dyDescent="0.3">
      <c r="D528" s="44"/>
    </row>
    <row r="529" spans="4:4" x14ac:dyDescent="0.3">
      <c r="D529" s="44"/>
    </row>
    <row r="530" spans="4:4" x14ac:dyDescent="0.3">
      <c r="D530" s="44"/>
    </row>
    <row r="531" spans="4:4" x14ac:dyDescent="0.3">
      <c r="D531" s="44"/>
    </row>
    <row r="532" spans="4:4" x14ac:dyDescent="0.3">
      <c r="D532" s="44"/>
    </row>
    <row r="533" spans="4:4" x14ac:dyDescent="0.3">
      <c r="D533" s="44"/>
    </row>
    <row r="534" spans="4:4" x14ac:dyDescent="0.3">
      <c r="D534" s="44"/>
    </row>
    <row r="535" spans="4:4" x14ac:dyDescent="0.3">
      <c r="D535" s="44"/>
    </row>
    <row r="536" spans="4:4" x14ac:dyDescent="0.3">
      <c r="D536" s="44"/>
    </row>
    <row r="537" spans="4:4" x14ac:dyDescent="0.3">
      <c r="D537" s="44"/>
    </row>
    <row r="538" spans="4:4" x14ac:dyDescent="0.3">
      <c r="D538" s="44"/>
    </row>
    <row r="539" spans="4:4" x14ac:dyDescent="0.3">
      <c r="D539" s="44"/>
    </row>
    <row r="540" spans="4:4" x14ac:dyDescent="0.3">
      <c r="D540" s="44"/>
    </row>
    <row r="541" spans="4:4" x14ac:dyDescent="0.3">
      <c r="D541" s="44"/>
    </row>
    <row r="542" spans="4:4" x14ac:dyDescent="0.3">
      <c r="D542" s="44"/>
    </row>
    <row r="543" spans="4:4" x14ac:dyDescent="0.3">
      <c r="D543" s="44"/>
    </row>
    <row r="544" spans="4:4" x14ac:dyDescent="0.3">
      <c r="D544" s="44"/>
    </row>
    <row r="545" spans="4:4" x14ac:dyDescent="0.3">
      <c r="D545" s="44"/>
    </row>
    <row r="546" spans="4:4" x14ac:dyDescent="0.3">
      <c r="D546" s="44"/>
    </row>
    <row r="547" spans="4:4" x14ac:dyDescent="0.3">
      <c r="D547" s="44"/>
    </row>
    <row r="548" spans="4:4" x14ac:dyDescent="0.3">
      <c r="D548" s="44"/>
    </row>
    <row r="549" spans="4:4" x14ac:dyDescent="0.3">
      <c r="D549" s="44"/>
    </row>
    <row r="550" spans="4:4" x14ac:dyDescent="0.3">
      <c r="D550" s="44"/>
    </row>
    <row r="551" spans="4:4" x14ac:dyDescent="0.3">
      <c r="D551" s="44"/>
    </row>
    <row r="552" spans="4:4" x14ac:dyDescent="0.3">
      <c r="D552" s="44"/>
    </row>
    <row r="553" spans="4:4" x14ac:dyDescent="0.3">
      <c r="D553" s="44"/>
    </row>
    <row r="554" spans="4:4" x14ac:dyDescent="0.3">
      <c r="D554" s="44"/>
    </row>
    <row r="555" spans="4:4" x14ac:dyDescent="0.3">
      <c r="D555" s="44"/>
    </row>
    <row r="556" spans="4:4" x14ac:dyDescent="0.3">
      <c r="D556" s="44"/>
    </row>
  </sheetData>
  <sheetProtection formatCells="0" formatColumns="0" formatRows="0"/>
  <conditionalFormatting sqref="G7">
    <cfRule type="containsText" dxfId="9" priority="79" stopIfTrue="1" operator="containsText" text="Included in error count">
      <formula>NOT(ISERROR(SEARCH("Included in error count",G7)))</formula>
    </cfRule>
    <cfRule type="cellIs" dxfId="8" priority="80" stopIfTrue="1" operator="equal">
      <formula>1</formula>
    </cfRule>
  </conditionalFormatting>
  <conditionalFormatting sqref="G20">
    <cfRule type="cellIs" dxfId="7" priority="8" stopIfTrue="1" operator="notEqual">
      <formula>0</formula>
    </cfRule>
  </conditionalFormatting>
  <conditionalFormatting sqref="G31">
    <cfRule type="cellIs" dxfId="6" priority="7" stopIfTrue="1" operator="notEqual">
      <formula>0</formula>
    </cfRule>
  </conditionalFormatting>
  <conditionalFormatting sqref="G32">
    <cfRule type="cellIs" dxfId="5" priority="6" stopIfTrue="1" operator="notEqual">
      <formula>0</formula>
    </cfRule>
  </conditionalFormatting>
  <conditionalFormatting sqref="G38">
    <cfRule type="containsText" dxfId="4" priority="4" stopIfTrue="1" operator="containsText" text="Included in error count">
      <formula>NOT(ISERROR(SEARCH("Included in error count",G38)))</formula>
    </cfRule>
    <cfRule type="cellIs" dxfId="3" priority="5" stopIfTrue="1" operator="equal">
      <formula>1</formula>
    </cfRule>
  </conditionalFormatting>
  <conditionalFormatting sqref="G46">
    <cfRule type="cellIs" dxfId="2" priority="3" stopIfTrue="1" operator="notEqual">
      <formula>0</formula>
    </cfRule>
  </conditionalFormatting>
  <conditionalFormatting sqref="G53:G57">
    <cfRule type="cellIs" dxfId="1" priority="2" stopIfTrue="1" operator="notEqual">
      <formula>0</formula>
    </cfRule>
  </conditionalFormatting>
  <conditionalFormatting sqref="G58:G60">
    <cfRule type="cellIs" dxfId="0" priority="1" stopIfTrue="1" operator="notEqual">
      <formula>0</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87B8C-DAC6-4495-B0FE-83595AC69BAA}">
  <dimension ref="A1:I7"/>
  <sheetViews>
    <sheetView showGridLines="0" zoomScale="70" zoomScaleNormal="70" workbookViewId="0"/>
  </sheetViews>
  <sheetFormatPr defaultColWidth="9.109375" defaultRowHeight="14.4" x14ac:dyDescent="0.3"/>
  <cols>
    <col min="1" max="1" width="44.5546875" style="344" customWidth="1"/>
    <col min="2" max="2" width="17.109375" style="344" customWidth="1"/>
    <col min="3" max="3" width="19" style="344" customWidth="1"/>
    <col min="4" max="4" width="19.109375" style="344" customWidth="1"/>
    <col min="5" max="5" width="15.109375" style="344" customWidth="1"/>
    <col min="6" max="6" width="12.88671875" style="344" customWidth="1"/>
    <col min="7" max="7" width="43.88671875" style="427" hidden="1" customWidth="1"/>
    <col min="8" max="8" width="77.5546875" style="344" customWidth="1"/>
    <col min="9" max="9" width="70.44140625" style="345" customWidth="1"/>
    <col min="10" max="16384" width="9.109375" style="344"/>
  </cols>
  <sheetData>
    <row r="1" spans="1:9" s="345" customFormat="1" x14ac:dyDescent="0.3">
      <c r="A1" s="346"/>
      <c r="B1" s="346"/>
      <c r="C1" s="346"/>
      <c r="D1" s="346"/>
      <c r="E1" s="346"/>
      <c r="F1" s="346"/>
      <c r="G1" s="426"/>
      <c r="H1" s="346"/>
      <c r="I1" s="347"/>
    </row>
    <row r="7" spans="1:9" s="345" customFormat="1" ht="147" customHeight="1" x14ac:dyDescent="0.85">
      <c r="A7" s="548" t="s">
        <v>775</v>
      </c>
      <c r="B7" s="549"/>
      <c r="C7" s="549"/>
      <c r="D7" s="549"/>
      <c r="E7" s="549"/>
      <c r="F7" s="549"/>
      <c r="G7" s="549"/>
      <c r="H7" s="549"/>
      <c r="I7" s="550"/>
    </row>
  </sheetData>
  <sheetProtection algorithmName="SHA-512" hashValue="xKnBljvkkcXKgPjaDFgTtSwFUc2RrDB4zgj5wOG0AiTSkNTIJ75wvbP8yLLSh1oADsoXZYbgUbxtnMe7GACCfQ==" saltValue="8iSesA/JfRcZeJr2HW771Q==" spinCount="100000" sheet="1" objects="1" scenarios="1"/>
  <mergeCells count="1">
    <mergeCell ref="A7:I7"/>
  </mergeCells>
  <pageMargins left="0.25" right="0.25" top="0.05" bottom="0.05" header="0.3" footer="0.3"/>
  <pageSetup scale="48"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BJ363"/>
  <sheetViews>
    <sheetView workbookViewId="0">
      <pane xSplit="3" topLeftCell="D1" activePane="topRight" state="frozen"/>
      <selection pane="topRight" activeCell="B1" sqref="B1"/>
    </sheetView>
  </sheetViews>
  <sheetFormatPr defaultRowHeight="14.4" x14ac:dyDescent="0.3"/>
  <cols>
    <col min="1" max="1" width="8.88671875" style="408"/>
    <col min="2" max="2" width="56.88671875" style="408" customWidth="1"/>
    <col min="3" max="3" width="30" style="408" customWidth="1"/>
    <col min="4" max="60" width="15.77734375" style="408" customWidth="1"/>
    <col min="61" max="16384" width="8.88671875" style="408"/>
  </cols>
  <sheetData>
    <row r="1" spans="1:60" x14ac:dyDescent="0.3">
      <c r="A1" s="408" t="s">
        <v>756</v>
      </c>
      <c r="B1" s="408" t="s">
        <v>776</v>
      </c>
      <c r="C1" s="408" t="s">
        <v>128</v>
      </c>
      <c r="D1" s="408" t="s">
        <v>397</v>
      </c>
      <c r="E1" s="408" t="s">
        <v>398</v>
      </c>
      <c r="F1" s="408" t="s">
        <v>399</v>
      </c>
      <c r="G1" s="408" t="s">
        <v>400</v>
      </c>
      <c r="H1" s="408" t="s">
        <v>401</v>
      </c>
      <c r="I1" s="408" t="s">
        <v>402</v>
      </c>
      <c r="J1" s="408" t="s">
        <v>403</v>
      </c>
      <c r="K1" s="408" t="s">
        <v>404</v>
      </c>
      <c r="L1" s="408" t="s">
        <v>405</v>
      </c>
      <c r="M1" s="408" t="s">
        <v>406</v>
      </c>
      <c r="N1" s="408" t="s">
        <v>407</v>
      </c>
      <c r="O1" s="408" t="s">
        <v>408</v>
      </c>
      <c r="P1" s="408" t="s">
        <v>409</v>
      </c>
      <c r="Q1" s="408" t="s">
        <v>410</v>
      </c>
      <c r="R1" s="408" t="s">
        <v>411</v>
      </c>
      <c r="S1" s="408" t="s">
        <v>412</v>
      </c>
      <c r="T1" s="408" t="s">
        <v>413</v>
      </c>
      <c r="U1" s="408" t="s">
        <v>414</v>
      </c>
      <c r="V1" s="408" t="s">
        <v>415</v>
      </c>
      <c r="W1" s="408" t="s">
        <v>416</v>
      </c>
      <c r="X1" s="408" t="s">
        <v>417</v>
      </c>
      <c r="Y1" s="408" t="s">
        <v>418</v>
      </c>
      <c r="Z1" s="408" t="s">
        <v>419</v>
      </c>
      <c r="AA1" s="408" t="s">
        <v>420</v>
      </c>
      <c r="AB1" s="408" t="s">
        <v>421</v>
      </c>
      <c r="AC1" s="408" t="s">
        <v>422</v>
      </c>
      <c r="AD1" s="408" t="s">
        <v>423</v>
      </c>
      <c r="AE1" s="408" t="s">
        <v>424</v>
      </c>
      <c r="AF1" s="408" t="s">
        <v>425</v>
      </c>
      <c r="AG1" s="408" t="s">
        <v>426</v>
      </c>
      <c r="AH1" s="408" t="s">
        <v>427</v>
      </c>
      <c r="AI1" s="408" t="s">
        <v>428</v>
      </c>
      <c r="AJ1" s="408" t="s">
        <v>429</v>
      </c>
      <c r="AK1" s="408" t="s">
        <v>430</v>
      </c>
      <c r="AL1" s="408" t="s">
        <v>431</v>
      </c>
      <c r="AM1" s="408" t="s">
        <v>432</v>
      </c>
      <c r="AN1" s="408" t="s">
        <v>433</v>
      </c>
      <c r="AO1" s="408" t="s">
        <v>434</v>
      </c>
      <c r="AP1" s="408" t="s">
        <v>435</v>
      </c>
      <c r="AQ1" s="408" t="s">
        <v>436</v>
      </c>
      <c r="AR1" s="408" t="s">
        <v>437</v>
      </c>
      <c r="AS1" s="408" t="s">
        <v>438</v>
      </c>
      <c r="AT1" s="408" t="s">
        <v>439</v>
      </c>
      <c r="AU1" s="408" t="s">
        <v>440</v>
      </c>
      <c r="AV1" s="408" t="s">
        <v>441</v>
      </c>
      <c r="AW1" s="408" t="s">
        <v>442</v>
      </c>
      <c r="AX1" s="408" t="s">
        <v>443</v>
      </c>
      <c r="AY1" s="408" t="s">
        <v>444</v>
      </c>
      <c r="AZ1" s="408" t="s">
        <v>445</v>
      </c>
      <c r="BA1" s="408" t="s">
        <v>446</v>
      </c>
      <c r="BB1" s="408" t="s">
        <v>447</v>
      </c>
      <c r="BC1" s="408" t="s">
        <v>448</v>
      </c>
      <c r="BD1" s="408" t="s">
        <v>449</v>
      </c>
      <c r="BE1" s="408" t="s">
        <v>450</v>
      </c>
      <c r="BF1" s="408" t="s">
        <v>451</v>
      </c>
      <c r="BG1" s="408" t="s">
        <v>452</v>
      </c>
      <c r="BH1" s="408" t="s">
        <v>453</v>
      </c>
    </row>
    <row r="2" spans="1:60" x14ac:dyDescent="0.3">
      <c r="A2" s="408" t="s">
        <v>274</v>
      </c>
      <c r="B2" s="408" t="s">
        <v>10</v>
      </c>
      <c r="C2" s="408" t="s">
        <v>2</v>
      </c>
      <c r="D2" s="408">
        <v>52821</v>
      </c>
      <c r="E2" s="408">
        <v>52823</v>
      </c>
      <c r="F2" s="408">
        <v>52824</v>
      </c>
      <c r="G2" s="408">
        <v>52825</v>
      </c>
      <c r="H2" s="408">
        <v>52826</v>
      </c>
      <c r="I2" s="408">
        <v>52827</v>
      </c>
      <c r="J2" s="408">
        <v>52828</v>
      </c>
      <c r="K2" s="408">
        <v>52829</v>
      </c>
      <c r="L2" s="408">
        <v>52830</v>
      </c>
      <c r="M2" s="408">
        <v>52831</v>
      </c>
      <c r="N2" s="408">
        <v>52832</v>
      </c>
      <c r="O2" s="408">
        <v>52833</v>
      </c>
      <c r="P2" s="408">
        <v>52834</v>
      </c>
      <c r="Q2" s="408">
        <v>52835</v>
      </c>
      <c r="R2" s="408">
        <v>52994</v>
      </c>
      <c r="S2" s="408">
        <v>52836</v>
      </c>
      <c r="T2" s="408">
        <v>52837</v>
      </c>
      <c r="U2" s="408">
        <v>52838</v>
      </c>
      <c r="V2" s="408">
        <v>524017</v>
      </c>
      <c r="W2" s="408">
        <v>52839</v>
      </c>
      <c r="X2" s="408">
        <v>52840</v>
      </c>
      <c r="Y2" s="408">
        <v>52841</v>
      </c>
      <c r="Z2" s="408">
        <v>52842</v>
      </c>
      <c r="AA2" s="408">
        <v>52843</v>
      </c>
      <c r="AB2" s="408">
        <v>52844</v>
      </c>
      <c r="AC2" s="408">
        <v>52845</v>
      </c>
      <c r="AD2" s="408">
        <v>52846</v>
      </c>
      <c r="AE2" s="408">
        <v>52847</v>
      </c>
      <c r="AF2" s="408">
        <v>52848</v>
      </c>
      <c r="AG2" s="408">
        <v>52849</v>
      </c>
      <c r="AH2" s="408">
        <v>52850</v>
      </c>
      <c r="AI2" s="408">
        <v>52851</v>
      </c>
      <c r="AJ2" s="408">
        <v>52995</v>
      </c>
      <c r="AK2" s="408">
        <v>52852</v>
      </c>
      <c r="AL2" s="408">
        <v>52853</v>
      </c>
      <c r="AM2" s="408">
        <v>52854</v>
      </c>
      <c r="AN2" s="408">
        <v>52856</v>
      </c>
      <c r="AO2" s="408">
        <v>52857</v>
      </c>
      <c r="AP2" s="408">
        <v>52858</v>
      </c>
      <c r="AQ2" s="408">
        <v>52859</v>
      </c>
      <c r="AR2" s="408">
        <v>52860</v>
      </c>
      <c r="AS2" s="408">
        <v>52861</v>
      </c>
      <c r="AT2" s="408">
        <v>52862</v>
      </c>
      <c r="AU2" s="408">
        <v>52863</v>
      </c>
      <c r="AV2" s="408">
        <v>52864</v>
      </c>
      <c r="AW2" s="408">
        <v>52865</v>
      </c>
      <c r="AX2" s="408">
        <v>52866</v>
      </c>
      <c r="AY2" s="408">
        <v>52867</v>
      </c>
      <c r="AZ2" s="408">
        <v>52868</v>
      </c>
      <c r="BA2" s="408">
        <v>52869</v>
      </c>
      <c r="BB2" s="408">
        <v>52870</v>
      </c>
      <c r="BC2" s="408">
        <v>52871</v>
      </c>
      <c r="BD2" s="408">
        <v>52872</v>
      </c>
      <c r="BE2" s="408">
        <v>52873</v>
      </c>
      <c r="BF2" s="408">
        <v>52996</v>
      </c>
      <c r="BG2" s="408">
        <v>52874</v>
      </c>
      <c r="BH2" s="408">
        <v>52875</v>
      </c>
    </row>
    <row r="3" spans="1:60" x14ac:dyDescent="0.3">
      <c r="A3" s="408">
        <v>4</v>
      </c>
      <c r="B3" s="408" t="s">
        <v>37</v>
      </c>
      <c r="D3" s="408">
        <v>227254</v>
      </c>
      <c r="E3" s="408">
        <v>629876</v>
      </c>
      <c r="F3" s="408">
        <v>561813</v>
      </c>
      <c r="G3" s="408">
        <v>148830</v>
      </c>
      <c r="H3" s="408">
        <v>135970</v>
      </c>
      <c r="I3" s="408">
        <v>136598</v>
      </c>
      <c r="J3" s="408">
        <v>123811</v>
      </c>
      <c r="K3" s="408">
        <v>296450</v>
      </c>
      <c r="L3" s="408">
        <v>368284</v>
      </c>
      <c r="M3" s="408">
        <v>100068</v>
      </c>
      <c r="N3" s="408">
        <v>640162</v>
      </c>
      <c r="O3" s="408">
        <v>3218188</v>
      </c>
      <c r="P3" s="408">
        <v>218841</v>
      </c>
      <c r="Q3" s="408">
        <v>103976</v>
      </c>
      <c r="R3" s="408">
        <v>865092</v>
      </c>
      <c r="S3" s="408">
        <v>10697646</v>
      </c>
      <c r="T3" s="408">
        <v>281593</v>
      </c>
      <c r="U3" s="408">
        <v>272105</v>
      </c>
      <c r="V3" s="408">
        <v>9887</v>
      </c>
      <c r="W3" s="408">
        <v>1361398</v>
      </c>
      <c r="X3" s="408">
        <v>1851602</v>
      </c>
      <c r="Y3" s="408">
        <v>21358</v>
      </c>
      <c r="Z3" s="408">
        <v>401940</v>
      </c>
      <c r="AA3" s="408">
        <v>75224</v>
      </c>
      <c r="AB3" s="408">
        <v>272859</v>
      </c>
      <c r="AC3" s="408">
        <v>4306264</v>
      </c>
      <c r="AD3" s="408">
        <v>204295</v>
      </c>
      <c r="AE3" s="408">
        <v>497780</v>
      </c>
      <c r="AF3" s="408">
        <v>1740441</v>
      </c>
      <c r="AG3" s="408">
        <v>139884</v>
      </c>
      <c r="AH3" s="408">
        <v>1391837</v>
      </c>
      <c r="AI3" s="408">
        <v>2130056</v>
      </c>
      <c r="AJ3" s="408">
        <v>6737553</v>
      </c>
      <c r="AK3" s="408">
        <v>2020599</v>
      </c>
      <c r="AL3" s="408">
        <v>251025</v>
      </c>
      <c r="AM3" s="408">
        <v>2564674</v>
      </c>
      <c r="AN3" s="408">
        <v>508183</v>
      </c>
      <c r="AO3" s="408">
        <v>338671</v>
      </c>
      <c r="AP3" s="408">
        <v>577409</v>
      </c>
      <c r="AQ3" s="408">
        <v>0</v>
      </c>
      <c r="AR3" s="408">
        <v>641438</v>
      </c>
      <c r="AS3" s="408">
        <v>437890</v>
      </c>
      <c r="AT3" s="408">
        <v>21582</v>
      </c>
      <c r="AU3" s="408">
        <v>3155093</v>
      </c>
      <c r="AV3" s="408">
        <v>197179</v>
      </c>
      <c r="AW3" s="408">
        <v>24286133</v>
      </c>
      <c r="AX3" s="408">
        <v>639544</v>
      </c>
      <c r="AY3" s="408">
        <v>275044</v>
      </c>
      <c r="AZ3" s="408">
        <v>165410</v>
      </c>
      <c r="BA3" s="408">
        <v>1593153</v>
      </c>
      <c r="BB3" s="408">
        <v>144598</v>
      </c>
      <c r="BC3" s="408">
        <v>134425</v>
      </c>
      <c r="BD3" s="408">
        <v>23383491</v>
      </c>
      <c r="BE3" s="408">
        <v>703852</v>
      </c>
      <c r="BF3" s="408">
        <v>4141828</v>
      </c>
      <c r="BG3" s="408">
        <v>227132</v>
      </c>
      <c r="BH3" s="408">
        <v>355312</v>
      </c>
    </row>
    <row r="4" spans="1:60" x14ac:dyDescent="0.3">
      <c r="A4" s="408">
        <v>5</v>
      </c>
      <c r="B4" s="408" t="s">
        <v>38</v>
      </c>
      <c r="D4" s="408">
        <v>0</v>
      </c>
      <c r="E4" s="408">
        <v>0</v>
      </c>
      <c r="F4" s="408">
        <v>0</v>
      </c>
      <c r="G4" s="408">
        <v>0</v>
      </c>
      <c r="H4" s="408">
        <v>0</v>
      </c>
      <c r="I4" s="408">
        <v>0</v>
      </c>
      <c r="J4" s="408">
        <v>0</v>
      </c>
      <c r="K4" s="408">
        <v>0</v>
      </c>
      <c r="L4" s="408">
        <v>0</v>
      </c>
      <c r="M4" s="408">
        <v>0</v>
      </c>
      <c r="N4" s="408">
        <v>0</v>
      </c>
      <c r="O4" s="408">
        <v>0</v>
      </c>
      <c r="P4" s="408">
        <v>0</v>
      </c>
      <c r="Q4" s="408">
        <v>0</v>
      </c>
      <c r="R4" s="408">
        <v>0</v>
      </c>
      <c r="S4" s="408">
        <v>0</v>
      </c>
      <c r="T4" s="408">
        <v>0</v>
      </c>
      <c r="U4" s="408">
        <v>0</v>
      </c>
      <c r="V4" s="408">
        <v>0</v>
      </c>
      <c r="W4" s="408">
        <v>0</v>
      </c>
      <c r="X4" s="408">
        <v>0</v>
      </c>
      <c r="Y4" s="408">
        <v>0</v>
      </c>
      <c r="Z4" s="408">
        <v>0</v>
      </c>
      <c r="AA4" s="408">
        <v>0</v>
      </c>
      <c r="AB4" s="408">
        <v>0</v>
      </c>
      <c r="AC4" s="408">
        <v>0</v>
      </c>
      <c r="AD4" s="408">
        <v>0</v>
      </c>
      <c r="AE4" s="408">
        <v>0</v>
      </c>
      <c r="AF4" s="408">
        <v>0</v>
      </c>
      <c r="AG4" s="408">
        <v>0</v>
      </c>
      <c r="AH4" s="408">
        <v>0</v>
      </c>
      <c r="AI4" s="408">
        <v>0</v>
      </c>
      <c r="AJ4" s="408">
        <v>0</v>
      </c>
      <c r="AK4" s="408">
        <v>0</v>
      </c>
      <c r="AL4" s="408">
        <v>0</v>
      </c>
      <c r="AM4" s="408">
        <v>0</v>
      </c>
      <c r="AN4" s="408">
        <v>0</v>
      </c>
      <c r="AO4" s="408">
        <v>0</v>
      </c>
      <c r="AP4" s="408">
        <v>0</v>
      </c>
      <c r="AQ4" s="408">
        <v>0</v>
      </c>
      <c r="AR4" s="408">
        <v>0</v>
      </c>
      <c r="AS4" s="408">
        <v>0</v>
      </c>
      <c r="AT4" s="408">
        <v>0</v>
      </c>
      <c r="AU4" s="408">
        <v>0</v>
      </c>
      <c r="AV4" s="408">
        <v>0</v>
      </c>
      <c r="AW4" s="408">
        <v>0</v>
      </c>
      <c r="AX4" s="408">
        <v>0</v>
      </c>
      <c r="AY4" s="408">
        <v>0</v>
      </c>
      <c r="AZ4" s="408">
        <v>0</v>
      </c>
      <c r="BA4" s="408">
        <v>0</v>
      </c>
      <c r="BB4" s="408">
        <v>0</v>
      </c>
      <c r="BC4" s="408">
        <v>0</v>
      </c>
      <c r="BD4" s="408">
        <v>0</v>
      </c>
      <c r="BE4" s="408">
        <v>0</v>
      </c>
      <c r="BF4" s="408">
        <v>0</v>
      </c>
      <c r="BG4" s="408">
        <v>0</v>
      </c>
      <c r="BH4" s="408">
        <v>0</v>
      </c>
    </row>
    <row r="5" spans="1:60" x14ac:dyDescent="0.3">
      <c r="A5" s="408">
        <v>6</v>
      </c>
      <c r="B5" s="408" t="s">
        <v>94</v>
      </c>
      <c r="D5" s="408">
        <v>0</v>
      </c>
      <c r="E5" s="408">
        <v>0</v>
      </c>
      <c r="F5" s="408">
        <v>0</v>
      </c>
      <c r="G5" s="408">
        <v>0</v>
      </c>
      <c r="H5" s="408">
        <v>0</v>
      </c>
      <c r="I5" s="408">
        <v>0</v>
      </c>
      <c r="J5" s="408">
        <v>0</v>
      </c>
      <c r="K5" s="408">
        <v>0</v>
      </c>
      <c r="L5" s="408">
        <v>0</v>
      </c>
      <c r="M5" s="408">
        <v>0</v>
      </c>
      <c r="N5" s="408">
        <v>0</v>
      </c>
      <c r="O5" s="408">
        <v>0</v>
      </c>
      <c r="P5" s="408">
        <v>0</v>
      </c>
      <c r="Q5" s="408">
        <v>0</v>
      </c>
      <c r="R5" s="408">
        <v>0</v>
      </c>
      <c r="S5" s="408">
        <v>218160</v>
      </c>
      <c r="T5" s="408">
        <v>0</v>
      </c>
      <c r="U5" s="408">
        <v>0</v>
      </c>
      <c r="V5" s="408">
        <v>0</v>
      </c>
      <c r="W5" s="408">
        <v>8257901</v>
      </c>
      <c r="X5" s="408">
        <v>0</v>
      </c>
      <c r="Y5" s="408">
        <v>0</v>
      </c>
      <c r="Z5" s="408">
        <v>0</v>
      </c>
      <c r="AA5" s="408">
        <v>0</v>
      </c>
      <c r="AB5" s="408">
        <v>0</v>
      </c>
      <c r="AC5" s="408">
        <v>0</v>
      </c>
      <c r="AD5" s="408">
        <v>0</v>
      </c>
      <c r="AE5" s="408">
        <v>0</v>
      </c>
      <c r="AF5" s="408">
        <v>0</v>
      </c>
      <c r="AG5" s="408">
        <v>0</v>
      </c>
      <c r="AH5" s="408">
        <v>0</v>
      </c>
      <c r="AI5" s="408">
        <v>0</v>
      </c>
      <c r="AJ5" s="408">
        <v>0</v>
      </c>
      <c r="AK5" s="408">
        <v>0</v>
      </c>
      <c r="AL5" s="408">
        <v>0</v>
      </c>
      <c r="AM5" s="408">
        <v>0</v>
      </c>
      <c r="AN5" s="408">
        <v>0</v>
      </c>
      <c r="AO5" s="408">
        <v>0</v>
      </c>
      <c r="AP5" s="408">
        <v>0</v>
      </c>
      <c r="AQ5" s="408">
        <v>0</v>
      </c>
      <c r="AR5" s="408">
        <v>0</v>
      </c>
      <c r="AS5" s="408">
        <v>0</v>
      </c>
      <c r="AT5" s="408">
        <v>0</v>
      </c>
      <c r="AU5" s="408">
        <v>1169968</v>
      </c>
      <c r="AV5" s="408">
        <v>0</v>
      </c>
      <c r="AW5" s="408">
        <v>2621012</v>
      </c>
      <c r="AX5" s="408">
        <v>0</v>
      </c>
      <c r="AY5" s="408">
        <v>0</v>
      </c>
      <c r="AZ5" s="408">
        <v>0</v>
      </c>
      <c r="BA5" s="408">
        <v>0</v>
      </c>
      <c r="BB5" s="408">
        <v>0</v>
      </c>
      <c r="BC5" s="408">
        <v>0</v>
      </c>
      <c r="BD5" s="408">
        <v>0</v>
      </c>
      <c r="BE5" s="408">
        <v>0</v>
      </c>
      <c r="BF5" s="408">
        <v>172939</v>
      </c>
      <c r="BG5" s="408">
        <v>0</v>
      </c>
      <c r="BH5" s="408">
        <v>0</v>
      </c>
    </row>
    <row r="6" spans="1:60" x14ac:dyDescent="0.3">
      <c r="A6" s="408">
        <v>7</v>
      </c>
      <c r="B6" s="408" t="s">
        <v>84</v>
      </c>
      <c r="D6" s="408">
        <v>0</v>
      </c>
      <c r="E6" s="408">
        <v>0</v>
      </c>
      <c r="F6" s="408">
        <v>959395</v>
      </c>
      <c r="G6" s="408">
        <v>48112</v>
      </c>
      <c r="H6" s="408">
        <v>0</v>
      </c>
      <c r="I6" s="408">
        <v>0</v>
      </c>
      <c r="J6" s="408">
        <v>325142</v>
      </c>
      <c r="K6" s="408">
        <v>251345</v>
      </c>
      <c r="L6" s="408">
        <v>0</v>
      </c>
      <c r="M6" s="408">
        <v>0</v>
      </c>
      <c r="N6" s="408">
        <v>106637</v>
      </c>
      <c r="O6" s="408">
        <v>364584</v>
      </c>
      <c r="P6" s="408">
        <v>0</v>
      </c>
      <c r="Q6" s="408">
        <v>0</v>
      </c>
      <c r="R6" s="408">
        <v>651426</v>
      </c>
      <c r="S6" s="408">
        <v>1649111</v>
      </c>
      <c r="T6" s="408">
        <v>0</v>
      </c>
      <c r="U6" s="408">
        <v>165245</v>
      </c>
      <c r="V6" s="408">
        <v>0</v>
      </c>
      <c r="W6" s="408">
        <v>1042578</v>
      </c>
      <c r="X6" s="408">
        <v>0</v>
      </c>
      <c r="Y6" s="408">
        <v>0</v>
      </c>
      <c r="Z6" s="408">
        <v>0</v>
      </c>
      <c r="AA6" s="408">
        <v>0</v>
      </c>
      <c r="AB6" s="408">
        <v>26400</v>
      </c>
      <c r="AC6" s="408">
        <v>517822</v>
      </c>
      <c r="AD6" s="408">
        <v>0</v>
      </c>
      <c r="AE6" s="408">
        <v>842208</v>
      </c>
      <c r="AF6" s="408">
        <v>0</v>
      </c>
      <c r="AG6" s="408">
        <v>0</v>
      </c>
      <c r="AH6" s="408">
        <v>2017298</v>
      </c>
      <c r="AI6" s="408">
        <v>0</v>
      </c>
      <c r="AJ6" s="408">
        <v>0</v>
      </c>
      <c r="AK6" s="408">
        <v>0</v>
      </c>
      <c r="AL6" s="408">
        <v>892998</v>
      </c>
      <c r="AM6" s="408">
        <v>0</v>
      </c>
      <c r="AN6" s="408">
        <v>0</v>
      </c>
      <c r="AO6" s="408">
        <v>0</v>
      </c>
      <c r="AP6" s="408">
        <v>671925</v>
      </c>
      <c r="AQ6" s="408">
        <v>0</v>
      </c>
      <c r="AR6" s="408">
        <v>0</v>
      </c>
      <c r="AS6" s="408">
        <v>0</v>
      </c>
      <c r="AT6" s="408">
        <v>0</v>
      </c>
      <c r="AU6" s="408">
        <v>0</v>
      </c>
      <c r="AV6" s="408">
        <v>141177</v>
      </c>
      <c r="AW6" s="408">
        <v>4840017</v>
      </c>
      <c r="AX6" s="408">
        <v>56397</v>
      </c>
      <c r="AY6" s="408">
        <v>0</v>
      </c>
      <c r="AZ6" s="408">
        <v>158621</v>
      </c>
      <c r="BA6" s="408">
        <v>922047</v>
      </c>
      <c r="BB6" s="408">
        <v>0</v>
      </c>
      <c r="BC6" s="408">
        <v>0</v>
      </c>
      <c r="BD6" s="408">
        <v>349079</v>
      </c>
      <c r="BE6" s="408">
        <v>655517</v>
      </c>
      <c r="BF6" s="408">
        <v>1129715</v>
      </c>
      <c r="BG6" s="408">
        <v>0</v>
      </c>
      <c r="BH6" s="408">
        <v>101004</v>
      </c>
    </row>
    <row r="7" spans="1:60" x14ac:dyDescent="0.3">
      <c r="A7" s="408">
        <v>9</v>
      </c>
      <c r="B7" s="408" t="s">
        <v>85</v>
      </c>
      <c r="D7" s="408">
        <v>1779217</v>
      </c>
      <c r="E7" s="408">
        <v>5765099</v>
      </c>
      <c r="F7" s="408">
        <v>1929009</v>
      </c>
      <c r="G7" s="408">
        <v>2250182</v>
      </c>
      <c r="H7" s="408">
        <v>1961122</v>
      </c>
      <c r="I7" s="408">
        <v>817027</v>
      </c>
      <c r="J7" s="408">
        <v>785370</v>
      </c>
      <c r="K7" s="408">
        <v>4254520</v>
      </c>
      <c r="L7" s="408">
        <v>8154121</v>
      </c>
      <c r="M7" s="408">
        <v>635715</v>
      </c>
      <c r="N7" s="408">
        <v>4611932</v>
      </c>
      <c r="O7" s="408">
        <v>4882341</v>
      </c>
      <c r="P7" s="408">
        <v>6111430</v>
      </c>
      <c r="Q7" s="408">
        <v>1147087</v>
      </c>
      <c r="R7" s="408">
        <v>11505519</v>
      </c>
      <c r="S7" s="408">
        <v>12554353</v>
      </c>
      <c r="T7" s="408">
        <v>3721672</v>
      </c>
      <c r="U7" s="408">
        <v>296668</v>
      </c>
      <c r="V7" s="408">
        <v>1621503</v>
      </c>
      <c r="W7" s="408">
        <v>32824197</v>
      </c>
      <c r="X7" s="408">
        <v>3419757</v>
      </c>
      <c r="Y7" s="408">
        <v>849766</v>
      </c>
      <c r="Z7" s="408">
        <v>8861761</v>
      </c>
      <c r="AA7" s="408">
        <v>1208119</v>
      </c>
      <c r="AB7" s="408">
        <v>1652902</v>
      </c>
      <c r="AC7" s="408">
        <v>10662673</v>
      </c>
      <c r="AD7" s="408">
        <v>1341184</v>
      </c>
      <c r="AE7" s="408">
        <v>9599561</v>
      </c>
      <c r="AF7" s="408">
        <v>3734542</v>
      </c>
      <c r="AG7" s="408">
        <v>2962070</v>
      </c>
      <c r="AH7" s="408">
        <v>5958731</v>
      </c>
      <c r="AI7" s="408">
        <v>7640263</v>
      </c>
      <c r="AJ7" s="408">
        <v>7387036</v>
      </c>
      <c r="AK7" s="408">
        <v>161797</v>
      </c>
      <c r="AL7" s="408">
        <v>7836857</v>
      </c>
      <c r="AM7" s="408">
        <v>1862513</v>
      </c>
      <c r="AN7" s="408">
        <v>2374277</v>
      </c>
      <c r="AO7" s="408">
        <v>3213959</v>
      </c>
      <c r="AP7" s="408">
        <v>3742361</v>
      </c>
      <c r="AQ7" s="408">
        <v>63810</v>
      </c>
      <c r="AR7" s="408">
        <v>1920307</v>
      </c>
      <c r="AS7" s="408">
        <v>2554129</v>
      </c>
      <c r="AT7" s="408">
        <v>375091</v>
      </c>
      <c r="AU7" s="408">
        <v>10500991</v>
      </c>
      <c r="AV7" s="408">
        <v>2820856</v>
      </c>
      <c r="AW7" s="408">
        <v>126383223</v>
      </c>
      <c r="AX7" s="408">
        <v>623800</v>
      </c>
      <c r="AY7" s="408">
        <v>1116385</v>
      </c>
      <c r="AZ7" s="408">
        <v>3861072</v>
      </c>
      <c r="BA7" s="408">
        <v>9443353</v>
      </c>
      <c r="BB7" s="408">
        <v>848103</v>
      </c>
      <c r="BC7" s="408">
        <v>2359838</v>
      </c>
      <c r="BD7" s="408">
        <v>7378904</v>
      </c>
      <c r="BE7" s="408">
        <v>18127015</v>
      </c>
      <c r="BF7" s="408">
        <v>25228857</v>
      </c>
      <c r="BG7" s="408">
        <v>884043</v>
      </c>
      <c r="BH7" s="408">
        <v>2961856</v>
      </c>
    </row>
    <row r="8" spans="1:60" x14ac:dyDescent="0.3">
      <c r="A8" s="408">
        <v>16</v>
      </c>
      <c r="B8" s="408" t="s">
        <v>86</v>
      </c>
      <c r="D8" s="408">
        <v>12948962</v>
      </c>
      <c r="E8" s="408">
        <v>19931877</v>
      </c>
      <c r="F8" s="408">
        <v>10278446</v>
      </c>
      <c r="G8" s="408">
        <v>6246408</v>
      </c>
      <c r="H8" s="408">
        <v>23402007</v>
      </c>
      <c r="I8" s="408">
        <v>10107003</v>
      </c>
      <c r="J8" s="408">
        <v>3439379</v>
      </c>
      <c r="K8" s="408">
        <v>6452489</v>
      </c>
      <c r="L8" s="408">
        <v>14368774</v>
      </c>
      <c r="M8" s="408">
        <v>2554980</v>
      </c>
      <c r="N8" s="408">
        <v>5679550</v>
      </c>
      <c r="O8" s="408">
        <v>35769113</v>
      </c>
      <c r="P8" s="408">
        <v>21593639</v>
      </c>
      <c r="Q8" s="408">
        <v>3418216</v>
      </c>
      <c r="R8" s="408">
        <v>24805135</v>
      </c>
      <c r="S8" s="408">
        <v>94836588</v>
      </c>
      <c r="T8" s="408">
        <v>7478795</v>
      </c>
      <c r="U8" s="408">
        <v>3827439</v>
      </c>
      <c r="V8" s="408">
        <v>778358</v>
      </c>
      <c r="W8" s="408">
        <v>63622927</v>
      </c>
      <c r="X8" s="408">
        <v>38791414</v>
      </c>
      <c r="Y8" s="408">
        <v>4369268</v>
      </c>
      <c r="Z8" s="408">
        <v>23943603</v>
      </c>
      <c r="AA8" s="408">
        <v>3198101</v>
      </c>
      <c r="AB8" s="408">
        <v>11145729</v>
      </c>
      <c r="AC8" s="408">
        <v>48983814</v>
      </c>
      <c r="AD8" s="408">
        <v>5642404</v>
      </c>
      <c r="AE8" s="408">
        <v>31468286</v>
      </c>
      <c r="AF8" s="408">
        <v>9216275</v>
      </c>
      <c r="AG8" s="408">
        <v>4444778</v>
      </c>
      <c r="AH8" s="408">
        <v>24565001</v>
      </c>
      <c r="AI8" s="408">
        <v>16870000</v>
      </c>
      <c r="AJ8" s="408">
        <v>41195445</v>
      </c>
      <c r="AK8" s="408">
        <v>16994495</v>
      </c>
      <c r="AL8" s="408">
        <v>10946795</v>
      </c>
      <c r="AM8" s="408">
        <v>10263439</v>
      </c>
      <c r="AN8" s="408">
        <v>14206280</v>
      </c>
      <c r="AO8" s="408">
        <v>15878097</v>
      </c>
      <c r="AP8" s="408">
        <v>9965624</v>
      </c>
      <c r="AQ8" s="408">
        <v>1423251</v>
      </c>
      <c r="AR8" s="408">
        <v>6647649</v>
      </c>
      <c r="AS8" s="408">
        <v>13229299</v>
      </c>
      <c r="AT8" s="408">
        <v>790836</v>
      </c>
      <c r="AU8" s="408">
        <v>117517689</v>
      </c>
      <c r="AV8" s="408">
        <v>7537920</v>
      </c>
      <c r="AW8" s="408">
        <v>600848777</v>
      </c>
      <c r="AX8" s="408">
        <v>5398272</v>
      </c>
      <c r="AY8" s="408">
        <v>1867529</v>
      </c>
      <c r="AZ8" s="408">
        <v>17437370</v>
      </c>
      <c r="BA8" s="408">
        <v>22100807</v>
      </c>
      <c r="BB8" s="408">
        <v>2243672</v>
      </c>
      <c r="BC8" s="408">
        <v>2608745</v>
      </c>
      <c r="BD8" s="408">
        <v>20637469</v>
      </c>
      <c r="BE8" s="408">
        <v>24235924</v>
      </c>
      <c r="BF8" s="408">
        <v>168439366</v>
      </c>
      <c r="BG8" s="408">
        <v>7754282</v>
      </c>
      <c r="BH8" s="408">
        <v>3919186</v>
      </c>
    </row>
    <row r="9" spans="1:60" x14ac:dyDescent="0.3">
      <c r="A9" s="408">
        <v>17</v>
      </c>
      <c r="B9" s="408" t="s">
        <v>88</v>
      </c>
      <c r="D9" s="408">
        <v>0</v>
      </c>
      <c r="E9" s="408">
        <v>0</v>
      </c>
      <c r="F9" s="408">
        <v>0</v>
      </c>
      <c r="G9" s="408">
        <v>0</v>
      </c>
      <c r="H9" s="408">
        <v>0</v>
      </c>
      <c r="I9" s="408">
        <v>0</v>
      </c>
      <c r="J9" s="408">
        <v>0</v>
      </c>
      <c r="K9" s="408">
        <v>0</v>
      </c>
      <c r="L9" s="408">
        <v>0</v>
      </c>
      <c r="M9" s="408">
        <v>0</v>
      </c>
      <c r="N9" s="408">
        <v>0</v>
      </c>
      <c r="O9" s="408">
        <v>0</v>
      </c>
      <c r="P9" s="408">
        <v>0</v>
      </c>
      <c r="Q9" s="408">
        <v>0</v>
      </c>
      <c r="R9" s="408">
        <v>0</v>
      </c>
      <c r="S9" s="408">
        <v>0</v>
      </c>
      <c r="T9" s="408">
        <v>67446</v>
      </c>
      <c r="U9" s="408">
        <v>0</v>
      </c>
      <c r="V9" s="408">
        <v>0</v>
      </c>
      <c r="W9" s="408">
        <v>0</v>
      </c>
      <c r="X9" s="408">
        <v>0</v>
      </c>
      <c r="Y9" s="408">
        <v>0</v>
      </c>
      <c r="Z9" s="408">
        <v>0</v>
      </c>
      <c r="AA9" s="408">
        <v>0</v>
      </c>
      <c r="AB9" s="408">
        <v>0</v>
      </c>
      <c r="AC9" s="408">
        <v>0</v>
      </c>
      <c r="AD9" s="408">
        <v>0</v>
      </c>
      <c r="AE9" s="408">
        <v>0</v>
      </c>
      <c r="AF9" s="408">
        <v>0</v>
      </c>
      <c r="AG9" s="408">
        <v>0</v>
      </c>
      <c r="AH9" s="408">
        <v>0</v>
      </c>
      <c r="AI9" s="408">
        <v>0</v>
      </c>
      <c r="AJ9" s="408">
        <v>0</v>
      </c>
      <c r="AK9" s="408">
        <v>0</v>
      </c>
      <c r="AL9" s="408">
        <v>0</v>
      </c>
      <c r="AM9" s="408">
        <v>0</v>
      </c>
      <c r="AN9" s="408">
        <v>0</v>
      </c>
      <c r="AO9" s="408">
        <v>0</v>
      </c>
      <c r="AP9" s="408">
        <v>0</v>
      </c>
      <c r="AQ9" s="408">
        <v>0</v>
      </c>
      <c r="AR9" s="408">
        <v>0</v>
      </c>
      <c r="AS9" s="408">
        <v>0</v>
      </c>
      <c r="AT9" s="408">
        <v>0</v>
      </c>
      <c r="AU9" s="408">
        <v>0</v>
      </c>
      <c r="AV9" s="408">
        <v>0</v>
      </c>
      <c r="AW9" s="408">
        <v>0</v>
      </c>
      <c r="AX9" s="408">
        <v>0</v>
      </c>
      <c r="AY9" s="408">
        <v>0</v>
      </c>
      <c r="AZ9" s="408">
        <v>0</v>
      </c>
      <c r="BA9" s="408">
        <v>0</v>
      </c>
      <c r="BB9" s="408">
        <v>0</v>
      </c>
      <c r="BC9" s="408">
        <v>0</v>
      </c>
      <c r="BD9" s="408">
        <v>0</v>
      </c>
      <c r="BE9" s="408">
        <v>0</v>
      </c>
      <c r="BF9" s="408">
        <v>0</v>
      </c>
      <c r="BG9" s="408">
        <v>0</v>
      </c>
      <c r="BH9" s="408">
        <v>112000</v>
      </c>
    </row>
    <row r="10" spans="1:60" x14ac:dyDescent="0.3">
      <c r="A10" s="408">
        <v>20</v>
      </c>
      <c r="B10" s="408" t="s">
        <v>89</v>
      </c>
      <c r="D10" s="408">
        <v>0</v>
      </c>
      <c r="E10" s="408">
        <v>0</v>
      </c>
      <c r="F10" s="408">
        <v>0</v>
      </c>
      <c r="G10" s="408">
        <v>0</v>
      </c>
      <c r="H10" s="408">
        <v>0</v>
      </c>
      <c r="I10" s="408">
        <v>0</v>
      </c>
      <c r="J10" s="408">
        <v>0</v>
      </c>
      <c r="K10" s="408">
        <v>0</v>
      </c>
      <c r="L10" s="408">
        <v>0</v>
      </c>
      <c r="M10" s="408">
        <v>0</v>
      </c>
      <c r="N10" s="408">
        <v>0</v>
      </c>
      <c r="O10" s="408">
        <v>0</v>
      </c>
      <c r="P10" s="408">
        <v>40000</v>
      </c>
      <c r="Q10" s="408">
        <v>0</v>
      </c>
      <c r="R10" s="408">
        <v>0</v>
      </c>
      <c r="S10" s="408">
        <v>0</v>
      </c>
      <c r="T10" s="408">
        <v>0</v>
      </c>
      <c r="U10" s="408">
        <v>0</v>
      </c>
      <c r="V10" s="408">
        <v>0</v>
      </c>
      <c r="W10" s="408">
        <v>0</v>
      </c>
      <c r="X10" s="408">
        <v>0</v>
      </c>
      <c r="Y10" s="408">
        <v>65000</v>
      </c>
      <c r="Z10" s="408">
        <v>0</v>
      </c>
      <c r="AA10" s="408">
        <v>0</v>
      </c>
      <c r="AB10" s="408">
        <v>0</v>
      </c>
      <c r="AC10" s="408">
        <v>0</v>
      </c>
      <c r="AD10" s="408">
        <v>56000</v>
      </c>
      <c r="AE10" s="408">
        <v>0</v>
      </c>
      <c r="AF10" s="408">
        <v>0</v>
      </c>
      <c r="AG10" s="408">
        <v>0</v>
      </c>
      <c r="AH10" s="408">
        <v>0</v>
      </c>
      <c r="AI10" s="408">
        <v>0</v>
      </c>
      <c r="AJ10" s="408">
        <v>0</v>
      </c>
      <c r="AK10" s="408">
        <v>0</v>
      </c>
      <c r="AL10" s="408">
        <v>0</v>
      </c>
      <c r="AM10" s="408">
        <v>0</v>
      </c>
      <c r="AN10" s="408">
        <v>0</v>
      </c>
      <c r="AO10" s="408">
        <v>0</v>
      </c>
      <c r="AP10" s="408">
        <v>0</v>
      </c>
      <c r="AQ10" s="408">
        <v>0</v>
      </c>
      <c r="AR10" s="408">
        <v>0</v>
      </c>
      <c r="AS10" s="408">
        <v>250000</v>
      </c>
      <c r="AT10" s="408">
        <v>0</v>
      </c>
      <c r="AU10" s="408">
        <v>0</v>
      </c>
      <c r="AV10" s="408">
        <v>0</v>
      </c>
      <c r="AW10" s="408">
        <v>0</v>
      </c>
      <c r="AX10" s="408">
        <v>0</v>
      </c>
      <c r="AY10" s="408">
        <v>0</v>
      </c>
      <c r="AZ10" s="408">
        <v>0</v>
      </c>
      <c r="BA10" s="408">
        <v>70475</v>
      </c>
      <c r="BB10" s="408">
        <v>0</v>
      </c>
      <c r="BC10" s="408">
        <v>0</v>
      </c>
      <c r="BD10" s="408">
        <v>273765</v>
      </c>
      <c r="BE10" s="408">
        <v>52896</v>
      </c>
      <c r="BF10" s="408">
        <v>0</v>
      </c>
      <c r="BG10" s="408">
        <v>0</v>
      </c>
      <c r="BH10" s="408">
        <v>0</v>
      </c>
    </row>
    <row r="11" spans="1:60" x14ac:dyDescent="0.3">
      <c r="A11" s="408">
        <v>23</v>
      </c>
      <c r="B11" s="523" t="s">
        <v>91</v>
      </c>
      <c r="D11" s="408">
        <v>1142401</v>
      </c>
      <c r="E11" s="408">
        <v>301153</v>
      </c>
      <c r="F11" s="408">
        <v>-671571</v>
      </c>
      <c r="G11" s="408">
        <v>-122675</v>
      </c>
      <c r="H11" s="408">
        <v>149614</v>
      </c>
      <c r="I11" s="408">
        <v>-656950</v>
      </c>
      <c r="J11" s="408">
        <v>-117062</v>
      </c>
      <c r="K11" s="408">
        <v>218937</v>
      </c>
      <c r="L11" s="408">
        <v>712356</v>
      </c>
      <c r="M11" s="408">
        <v>-532273</v>
      </c>
      <c r="N11" s="408">
        <v>292259</v>
      </c>
      <c r="O11" s="408">
        <v>399531</v>
      </c>
      <c r="P11" s="408">
        <v>612239</v>
      </c>
      <c r="Q11" s="408">
        <v>-84165</v>
      </c>
      <c r="R11" s="408">
        <v>1397914</v>
      </c>
      <c r="S11" s="408">
        <v>-5905449</v>
      </c>
      <c r="T11" s="408">
        <v>352190</v>
      </c>
      <c r="U11" s="408">
        <v>-422791</v>
      </c>
      <c r="V11" s="408">
        <v>438728</v>
      </c>
      <c r="W11" s="408">
        <v>4189255</v>
      </c>
      <c r="X11" s="408">
        <v>-1513170</v>
      </c>
      <c r="Y11" s="408">
        <v>-169935</v>
      </c>
      <c r="Z11" s="408">
        <v>1916771</v>
      </c>
      <c r="AA11" s="408">
        <v>156054</v>
      </c>
      <c r="AB11" s="408">
        <v>-146558</v>
      </c>
      <c r="AC11" s="408">
        <v>634649</v>
      </c>
      <c r="AD11" s="408">
        <v>236588</v>
      </c>
      <c r="AE11" s="408">
        <v>2201504</v>
      </c>
      <c r="AF11" s="408">
        <v>-1092804</v>
      </c>
      <c r="AG11" s="408">
        <v>19350</v>
      </c>
      <c r="AH11" s="408">
        <v>-2741330</v>
      </c>
      <c r="AI11" s="408">
        <v>-4580704</v>
      </c>
      <c r="AJ11" s="408">
        <v>1694956</v>
      </c>
      <c r="AK11" s="408">
        <v>-3161557</v>
      </c>
      <c r="AL11" s="408">
        <v>208037</v>
      </c>
      <c r="AM11" s="408">
        <v>1430489</v>
      </c>
      <c r="AN11" s="408">
        <v>1599241</v>
      </c>
      <c r="AO11" s="408">
        <v>750616</v>
      </c>
      <c r="AP11" s="408">
        <v>138247</v>
      </c>
      <c r="AQ11" s="408">
        <v>3000</v>
      </c>
      <c r="AR11" s="408">
        <v>629378</v>
      </c>
      <c r="AS11" s="408">
        <v>47131</v>
      </c>
      <c r="AT11" s="408">
        <v>24043</v>
      </c>
      <c r="AU11" s="408">
        <v>-2992786</v>
      </c>
      <c r="AV11" s="408">
        <v>185522</v>
      </c>
      <c r="AW11" s="408">
        <v>9304941</v>
      </c>
      <c r="AX11" s="408">
        <v>-600041</v>
      </c>
      <c r="AY11" s="408">
        <v>-108435</v>
      </c>
      <c r="AZ11" s="408">
        <v>-417386</v>
      </c>
      <c r="BA11" s="408">
        <v>2046304</v>
      </c>
      <c r="BB11" s="408">
        <v>-1032312</v>
      </c>
      <c r="BC11" s="408">
        <v>394005</v>
      </c>
      <c r="BD11" s="408">
        <v>-266376</v>
      </c>
      <c r="BE11" s="408">
        <v>2053312</v>
      </c>
      <c r="BF11" s="408">
        <v>4786995</v>
      </c>
      <c r="BG11" s="408">
        <v>-758160</v>
      </c>
      <c r="BH11" s="408">
        <v>231854</v>
      </c>
    </row>
    <row r="12" spans="1:60" x14ac:dyDescent="0.3">
      <c r="A12" s="408">
        <v>31</v>
      </c>
      <c r="B12" s="408" t="s">
        <v>275</v>
      </c>
      <c r="D12" s="408">
        <v>172608</v>
      </c>
      <c r="E12" s="408">
        <v>723168</v>
      </c>
      <c r="F12" s="408">
        <v>509558</v>
      </c>
      <c r="G12" s="408">
        <v>335390</v>
      </c>
      <c r="H12" s="408">
        <v>255096</v>
      </c>
      <c r="I12" s="408">
        <v>-164543</v>
      </c>
      <c r="J12" s="408">
        <v>763791</v>
      </c>
      <c r="K12" s="408">
        <v>0</v>
      </c>
      <c r="L12" s="408">
        <v>176326</v>
      </c>
      <c r="M12" s="408">
        <v>0</v>
      </c>
      <c r="N12" s="408">
        <v>11040</v>
      </c>
      <c r="O12" s="408">
        <v>1314760</v>
      </c>
      <c r="P12" s="408">
        <v>1945145</v>
      </c>
      <c r="Q12" s="408">
        <v>-115613</v>
      </c>
      <c r="R12" s="408">
        <v>902716</v>
      </c>
      <c r="S12" s="408">
        <v>2306141</v>
      </c>
      <c r="T12" s="408">
        <v>-385193</v>
      </c>
      <c r="U12" s="408">
        <v>65798</v>
      </c>
      <c r="V12" s="408">
        <v>0</v>
      </c>
      <c r="W12" s="408">
        <v>802236</v>
      </c>
      <c r="X12" s="408">
        <v>170002</v>
      </c>
      <c r="Y12" s="408">
        <v>12898</v>
      </c>
      <c r="Z12" s="408">
        <v>460908</v>
      </c>
      <c r="AA12" s="408">
        <v>-73601</v>
      </c>
      <c r="AB12" s="408">
        <v>525282</v>
      </c>
      <c r="AC12" s="408">
        <v>2361683</v>
      </c>
      <c r="AD12" s="408">
        <v>245704</v>
      </c>
      <c r="AE12" s="408">
        <v>1275406</v>
      </c>
      <c r="AF12" s="408">
        <v>383805</v>
      </c>
      <c r="AG12" s="408">
        <v>0</v>
      </c>
      <c r="AH12" s="408">
        <v>-306130</v>
      </c>
      <c r="AI12" s="408">
        <v>350337</v>
      </c>
      <c r="AJ12" s="408">
        <v>-980320</v>
      </c>
      <c r="AK12" s="408">
        <v>962686</v>
      </c>
      <c r="AL12" s="408">
        <v>-84905</v>
      </c>
      <c r="AM12" s="408">
        <v>245084</v>
      </c>
      <c r="AN12" s="408">
        <v>26203</v>
      </c>
      <c r="AO12" s="408">
        <v>151005</v>
      </c>
      <c r="AP12" s="408">
        <v>329140</v>
      </c>
      <c r="AQ12" s="408">
        <v>-27928</v>
      </c>
      <c r="AR12" s="408">
        <v>-786864</v>
      </c>
      <c r="AS12" s="408">
        <v>985585</v>
      </c>
      <c r="AT12" s="408">
        <v>92761</v>
      </c>
      <c r="AU12" s="408">
        <v>4936036</v>
      </c>
      <c r="AV12" s="408">
        <v>882811</v>
      </c>
      <c r="AW12" s="408">
        <v>5582622</v>
      </c>
      <c r="AX12" s="408">
        <v>-147884</v>
      </c>
      <c r="AY12" s="408">
        <v>436653</v>
      </c>
      <c r="AZ12" s="408">
        <v>504947</v>
      </c>
      <c r="BA12" s="408">
        <v>1680325</v>
      </c>
      <c r="BB12" s="408">
        <v>109624</v>
      </c>
      <c r="BC12" s="408">
        <v>211318</v>
      </c>
      <c r="BD12" s="408">
        <v>-567896</v>
      </c>
      <c r="BE12" s="408">
        <v>2174720</v>
      </c>
      <c r="BF12" s="408">
        <v>653517</v>
      </c>
      <c r="BG12" s="408">
        <v>496327</v>
      </c>
      <c r="BH12" s="408">
        <v>149142</v>
      </c>
    </row>
    <row r="13" spans="1:60" x14ac:dyDescent="0.3">
      <c r="A13" s="408">
        <v>149</v>
      </c>
      <c r="B13" s="408" t="s">
        <v>276</v>
      </c>
      <c r="D13" s="408">
        <v>12714516</v>
      </c>
      <c r="E13" s="408">
        <v>19610524</v>
      </c>
      <c r="F13" s="408">
        <v>9900000</v>
      </c>
      <c r="G13" s="408">
        <v>4248141</v>
      </c>
      <c r="H13" s="408">
        <v>23116196</v>
      </c>
      <c r="I13" s="408">
        <v>8953474</v>
      </c>
      <c r="J13" s="408">
        <v>3323729</v>
      </c>
      <c r="K13" s="408">
        <v>6150000</v>
      </c>
      <c r="L13" s="408">
        <v>9847000</v>
      </c>
      <c r="M13" s="408">
        <v>2174226</v>
      </c>
      <c r="N13" s="408">
        <v>5362449</v>
      </c>
      <c r="O13" s="408">
        <v>34500000</v>
      </c>
      <c r="P13" s="408">
        <v>12431256</v>
      </c>
      <c r="Q13" s="408">
        <v>2243152</v>
      </c>
      <c r="R13" s="408">
        <v>24117313</v>
      </c>
      <c r="S13" s="408">
        <v>91003649</v>
      </c>
      <c r="T13" s="408">
        <v>5415873</v>
      </c>
      <c r="U13" s="408">
        <v>3780000</v>
      </c>
      <c r="V13" s="408">
        <v>0</v>
      </c>
      <c r="W13" s="408">
        <v>62866646</v>
      </c>
      <c r="X13" s="408">
        <v>38570900</v>
      </c>
      <c r="Y13" s="408">
        <v>4320000</v>
      </c>
      <c r="Z13" s="408">
        <v>23497509</v>
      </c>
      <c r="AA13" s="408">
        <v>3100000</v>
      </c>
      <c r="AB13" s="408">
        <v>10860612</v>
      </c>
      <c r="AC13" s="408">
        <v>45860242</v>
      </c>
      <c r="AD13" s="408">
        <v>5429441</v>
      </c>
      <c r="AE13" s="408">
        <v>23199796</v>
      </c>
      <c r="AF13" s="408">
        <v>8293295</v>
      </c>
      <c r="AG13" s="408">
        <v>2189598</v>
      </c>
      <c r="AH13" s="408">
        <v>13360800</v>
      </c>
      <c r="AI13" s="408">
        <v>15834840</v>
      </c>
      <c r="AJ13" s="408">
        <v>39541641</v>
      </c>
      <c r="AK13" s="408">
        <v>16655820</v>
      </c>
      <c r="AL13" s="408">
        <v>9874661</v>
      </c>
      <c r="AM13" s="408">
        <v>10000000</v>
      </c>
      <c r="AN13" s="408">
        <v>13948600</v>
      </c>
      <c r="AO13" s="408">
        <v>15698204</v>
      </c>
      <c r="AP13" s="408">
        <v>9622843</v>
      </c>
      <c r="AQ13" s="408">
        <v>1349525</v>
      </c>
      <c r="AR13" s="408">
        <v>3016318</v>
      </c>
      <c r="AS13" s="408">
        <v>13086152</v>
      </c>
      <c r="AT13" s="408">
        <v>571265</v>
      </c>
      <c r="AU13" s="408">
        <v>116450157</v>
      </c>
      <c r="AV13" s="408">
        <v>7327440</v>
      </c>
      <c r="AW13" s="408">
        <v>593317101</v>
      </c>
      <c r="AX13" s="408">
        <v>5214331</v>
      </c>
      <c r="AY13" s="408">
        <v>1735000</v>
      </c>
      <c r="AZ13" s="408">
        <v>14780022</v>
      </c>
      <c r="BA13" s="408">
        <v>21508309</v>
      </c>
      <c r="BB13" s="408">
        <v>743425</v>
      </c>
      <c r="BC13" s="408">
        <v>2533258</v>
      </c>
      <c r="BD13" s="408">
        <v>14474484</v>
      </c>
      <c r="BE13" s="408">
        <v>23829862</v>
      </c>
      <c r="BF13" s="408">
        <v>157082524</v>
      </c>
      <c r="BG13" s="408">
        <v>7472753</v>
      </c>
      <c r="BH13" s="408">
        <v>3338872</v>
      </c>
    </row>
    <row r="14" spans="1:60" x14ac:dyDescent="0.3">
      <c r="A14" s="408">
        <v>150</v>
      </c>
      <c r="B14" s="408" t="s">
        <v>277</v>
      </c>
      <c r="D14" s="408">
        <v>1587384</v>
      </c>
      <c r="E14" s="408">
        <v>1347500</v>
      </c>
      <c r="F14" s="408">
        <v>338116</v>
      </c>
      <c r="G14" s="408">
        <v>1592111</v>
      </c>
      <c r="H14" s="408">
        <v>5827875</v>
      </c>
      <c r="I14" s="408">
        <v>3310755</v>
      </c>
      <c r="J14" s="408">
        <v>1206513</v>
      </c>
      <c r="K14" s="408">
        <v>500000</v>
      </c>
      <c r="L14" s="408">
        <v>2755672</v>
      </c>
      <c r="M14" s="408">
        <v>429681</v>
      </c>
      <c r="N14" s="408">
        <v>1238597</v>
      </c>
      <c r="O14" s="408">
        <v>2095402</v>
      </c>
      <c r="P14" s="408">
        <v>31933800</v>
      </c>
      <c r="Q14" s="408">
        <v>450768</v>
      </c>
      <c r="R14" s="408">
        <v>10763107</v>
      </c>
      <c r="S14" s="408">
        <v>10844527</v>
      </c>
      <c r="T14" s="408">
        <v>2042128</v>
      </c>
      <c r="U14" s="408">
        <v>326219</v>
      </c>
      <c r="V14" s="408">
        <v>0</v>
      </c>
      <c r="W14" s="408">
        <v>5240780</v>
      </c>
      <c r="X14" s="408">
        <v>7395019</v>
      </c>
      <c r="Y14" s="408">
        <v>435771</v>
      </c>
      <c r="Z14" s="408">
        <v>4049084</v>
      </c>
      <c r="AA14" s="408">
        <v>629454</v>
      </c>
      <c r="AB14" s="408">
        <v>0</v>
      </c>
      <c r="AC14" s="408">
        <v>7320480</v>
      </c>
      <c r="AD14" s="408">
        <v>2290153</v>
      </c>
      <c r="AE14" s="408">
        <v>3232845</v>
      </c>
      <c r="AF14" s="408">
        <v>2364534</v>
      </c>
      <c r="AG14" s="408">
        <v>372962</v>
      </c>
      <c r="AH14" s="408">
        <v>256448</v>
      </c>
      <c r="AI14" s="408">
        <v>5895898</v>
      </c>
      <c r="AJ14" s="408">
        <v>3592905</v>
      </c>
      <c r="AK14" s="408">
        <v>3130347</v>
      </c>
      <c r="AL14" s="408">
        <v>893905</v>
      </c>
      <c r="AM14" s="408">
        <v>1584936</v>
      </c>
      <c r="AN14" s="408">
        <v>3375000</v>
      </c>
      <c r="AO14" s="408">
        <v>3665000</v>
      </c>
      <c r="AP14" s="408">
        <v>1601404</v>
      </c>
      <c r="AQ14" s="408">
        <v>175890</v>
      </c>
      <c r="AR14" s="408">
        <v>1121565</v>
      </c>
      <c r="AS14" s="408">
        <v>2012462</v>
      </c>
      <c r="AT14" s="408">
        <v>100000</v>
      </c>
      <c r="AU14" s="408">
        <v>26967076</v>
      </c>
      <c r="AV14" s="408">
        <v>1878743</v>
      </c>
      <c r="AW14" s="408">
        <v>211503151</v>
      </c>
      <c r="AX14" s="408">
        <v>116138</v>
      </c>
      <c r="AY14" s="408">
        <v>400000</v>
      </c>
      <c r="AZ14" s="408">
        <v>1032589</v>
      </c>
      <c r="BA14" s="408">
        <v>1963156</v>
      </c>
      <c r="BB14" s="408">
        <v>220756</v>
      </c>
      <c r="BC14" s="408">
        <v>1004299</v>
      </c>
      <c r="BD14" s="408">
        <v>5708349</v>
      </c>
      <c r="BE14" s="408">
        <v>10844527</v>
      </c>
      <c r="BF14" s="408">
        <v>35227510</v>
      </c>
      <c r="BG14" s="408">
        <v>1150443</v>
      </c>
      <c r="BH14" s="408">
        <v>882792</v>
      </c>
    </row>
    <row r="15" spans="1:60" x14ac:dyDescent="0.3">
      <c r="A15" s="408">
        <v>252</v>
      </c>
      <c r="B15" s="408" t="s">
        <v>28</v>
      </c>
      <c r="D15" s="408">
        <v>79758995</v>
      </c>
      <c r="E15" s="408">
        <v>104032349</v>
      </c>
      <c r="F15" s="408">
        <v>69960991</v>
      </c>
      <c r="G15" s="408">
        <v>21685025</v>
      </c>
      <c r="H15" s="408">
        <v>98151342</v>
      </c>
      <c r="I15" s="408">
        <v>70070455</v>
      </c>
      <c r="J15" s="408">
        <v>29585274</v>
      </c>
      <c r="K15" s="408">
        <v>29154187</v>
      </c>
      <c r="L15" s="408">
        <v>77625244</v>
      </c>
      <c r="M15" s="408">
        <v>27044242</v>
      </c>
      <c r="N15" s="408">
        <v>30964890</v>
      </c>
      <c r="O15" s="408">
        <v>212150504</v>
      </c>
      <c r="P15" s="408">
        <v>91721360</v>
      </c>
      <c r="Q15" s="408">
        <v>28529288</v>
      </c>
      <c r="R15" s="408">
        <v>147820053</v>
      </c>
      <c r="S15" s="408">
        <v>277803080</v>
      </c>
      <c r="T15" s="408">
        <v>48362024</v>
      </c>
      <c r="U15" s="408">
        <v>19233459</v>
      </c>
      <c r="V15" s="408">
        <v>1220998</v>
      </c>
      <c r="W15" s="408">
        <v>279215076</v>
      </c>
      <c r="X15" s="408">
        <v>82475682</v>
      </c>
      <c r="Y15" s="408">
        <v>6505257</v>
      </c>
      <c r="Z15" s="408">
        <v>165105261</v>
      </c>
      <c r="AA15" s="408">
        <v>20891890</v>
      </c>
      <c r="AB15" s="408">
        <v>25311137</v>
      </c>
      <c r="AC15" s="408">
        <v>201328255</v>
      </c>
      <c r="AD15" s="408">
        <v>20215235</v>
      </c>
      <c r="AE15" s="408">
        <v>159847354</v>
      </c>
      <c r="AF15" s="408">
        <v>47557855</v>
      </c>
      <c r="AG15" s="408">
        <v>33365545</v>
      </c>
      <c r="AH15" s="408">
        <v>129328088</v>
      </c>
      <c r="AI15" s="408">
        <v>64229139</v>
      </c>
      <c r="AJ15" s="408">
        <v>114329759</v>
      </c>
      <c r="AK15" s="408">
        <v>105211136</v>
      </c>
      <c r="AL15" s="408">
        <v>95536807</v>
      </c>
      <c r="AM15" s="408">
        <v>39552513</v>
      </c>
      <c r="AN15" s="408">
        <v>51760246</v>
      </c>
      <c r="AO15" s="408">
        <v>74368888</v>
      </c>
      <c r="AP15" s="408">
        <v>84418728</v>
      </c>
      <c r="AQ15" s="408">
        <v>25442599</v>
      </c>
      <c r="AR15" s="408">
        <v>18238194</v>
      </c>
      <c r="AS15" s="408">
        <v>36999661</v>
      </c>
      <c r="AT15" s="408">
        <v>6614664</v>
      </c>
      <c r="AU15" s="408">
        <v>613904885</v>
      </c>
      <c r="AV15" s="408">
        <v>41427820</v>
      </c>
      <c r="AW15" s="408">
        <v>4159626374</v>
      </c>
      <c r="AX15" s="408">
        <v>12782666</v>
      </c>
      <c r="AY15" s="408">
        <v>11103944</v>
      </c>
      <c r="AZ15" s="408">
        <v>17374439</v>
      </c>
      <c r="BA15" s="408">
        <v>83106207</v>
      </c>
      <c r="BB15" s="408">
        <v>4667481</v>
      </c>
      <c r="BC15" s="408">
        <v>8369312</v>
      </c>
      <c r="BD15" s="408">
        <v>74465824</v>
      </c>
      <c r="BE15" s="408">
        <v>105396032</v>
      </c>
      <c r="BF15" s="408">
        <v>716194515</v>
      </c>
      <c r="BG15" s="408">
        <v>37744572</v>
      </c>
      <c r="BH15" s="408">
        <v>25613006</v>
      </c>
    </row>
    <row r="16" spans="1:60" x14ac:dyDescent="0.3">
      <c r="A16" s="408">
        <v>253</v>
      </c>
      <c r="B16" s="408" t="s">
        <v>29</v>
      </c>
      <c r="D16" s="408">
        <v>740090</v>
      </c>
      <c r="E16" s="408">
        <v>3924937</v>
      </c>
      <c r="F16" s="408">
        <v>4615279</v>
      </c>
      <c r="G16" s="408">
        <v>2338106</v>
      </c>
      <c r="H16" s="408">
        <v>7604964</v>
      </c>
      <c r="I16" s="408">
        <v>1692330</v>
      </c>
      <c r="J16" s="408">
        <v>1573320</v>
      </c>
      <c r="K16" s="408">
        <v>3069033</v>
      </c>
      <c r="L16" s="408">
        <v>2111563</v>
      </c>
      <c r="M16" s="408">
        <v>1274346</v>
      </c>
      <c r="N16" s="408">
        <v>2062008</v>
      </c>
      <c r="O16" s="408">
        <v>10756037</v>
      </c>
      <c r="P16" s="408">
        <v>6040712</v>
      </c>
      <c r="Q16" s="408">
        <v>535980</v>
      </c>
      <c r="R16" s="408">
        <v>6568619</v>
      </c>
      <c r="S16" s="408">
        <v>5174534</v>
      </c>
      <c r="T16" s="408">
        <v>3252748</v>
      </c>
      <c r="U16" s="408">
        <v>742991</v>
      </c>
      <c r="V16" s="408">
        <v>860728</v>
      </c>
      <c r="W16" s="408">
        <v>31415487</v>
      </c>
      <c r="X16" s="408">
        <v>4746253</v>
      </c>
      <c r="Y16" s="408">
        <v>1066720</v>
      </c>
      <c r="Z16" s="408">
        <v>8386205</v>
      </c>
      <c r="AA16" s="408">
        <v>925319</v>
      </c>
      <c r="AB16" s="408">
        <v>1169208</v>
      </c>
      <c r="AC16" s="408">
        <v>5982471</v>
      </c>
      <c r="AD16" s="408">
        <v>1099323</v>
      </c>
      <c r="AE16" s="408">
        <v>4868390</v>
      </c>
      <c r="AF16" s="408">
        <v>4604891</v>
      </c>
      <c r="AG16" s="408">
        <v>1725124</v>
      </c>
      <c r="AH16" s="408">
        <v>13888939</v>
      </c>
      <c r="AI16" s="408">
        <v>11762809</v>
      </c>
      <c r="AJ16" s="408">
        <v>9008959</v>
      </c>
      <c r="AK16" s="408">
        <v>7664859</v>
      </c>
      <c r="AL16" s="408">
        <v>2226130</v>
      </c>
      <c r="AM16" s="408">
        <v>1721031</v>
      </c>
      <c r="AN16" s="408">
        <v>5177171</v>
      </c>
      <c r="AO16" s="408">
        <v>5249681</v>
      </c>
      <c r="AP16" s="408">
        <v>2587594</v>
      </c>
      <c r="AQ16" s="408">
        <v>588634</v>
      </c>
      <c r="AR16" s="408">
        <v>601629</v>
      </c>
      <c r="AS16" s="408">
        <v>1752003</v>
      </c>
      <c r="AT16" s="408">
        <v>525946</v>
      </c>
      <c r="AU16" s="408">
        <v>14769380</v>
      </c>
      <c r="AV16" s="408">
        <v>1652554</v>
      </c>
      <c r="AW16" s="408">
        <v>20624893</v>
      </c>
      <c r="AX16" s="408">
        <v>338326</v>
      </c>
      <c r="AY16" s="408">
        <v>1054656</v>
      </c>
      <c r="AZ16" s="408">
        <v>1401366</v>
      </c>
      <c r="BA16" s="408">
        <v>2184842</v>
      </c>
      <c r="BB16" s="408">
        <v>1812531</v>
      </c>
      <c r="BC16" s="408">
        <v>2281030</v>
      </c>
      <c r="BD16" s="408">
        <v>25001863</v>
      </c>
      <c r="BE16" s="408">
        <v>6598540</v>
      </c>
      <c r="BF16" s="408">
        <v>9256381</v>
      </c>
      <c r="BG16" s="408">
        <v>2893288</v>
      </c>
      <c r="BH16" s="408">
        <v>3410672</v>
      </c>
    </row>
    <row r="17" spans="1:60" x14ac:dyDescent="0.3">
      <c r="A17" s="408">
        <v>254</v>
      </c>
      <c r="B17" s="408" t="s">
        <v>30</v>
      </c>
      <c r="D17" s="408">
        <v>-68478558</v>
      </c>
      <c r="E17" s="408">
        <v>-127454599</v>
      </c>
      <c r="F17" s="408">
        <v>-97869308</v>
      </c>
      <c r="G17" s="408">
        <v>-38166439</v>
      </c>
      <c r="H17" s="408">
        <v>-135873429</v>
      </c>
      <c r="I17" s="408">
        <v>-58079289</v>
      </c>
      <c r="J17" s="408">
        <v>-29070444</v>
      </c>
      <c r="K17" s="408">
        <v>-33684056</v>
      </c>
      <c r="L17" s="408">
        <v>-72199074</v>
      </c>
      <c r="M17" s="408">
        <v>-22901346</v>
      </c>
      <c r="N17" s="408">
        <v>-42661905</v>
      </c>
      <c r="O17" s="408">
        <v>-160112795</v>
      </c>
      <c r="P17" s="408">
        <v>-64113144</v>
      </c>
      <c r="Q17" s="408">
        <v>-19544311</v>
      </c>
      <c r="R17" s="408">
        <v>-161625492</v>
      </c>
      <c r="S17" s="408">
        <v>-353312420</v>
      </c>
      <c r="T17" s="408">
        <v>-38925501</v>
      </c>
      <c r="U17" s="408">
        <v>-21256800</v>
      </c>
      <c r="V17" s="408">
        <v>-1344815</v>
      </c>
      <c r="W17" s="408">
        <v>-239067522</v>
      </c>
      <c r="X17" s="408">
        <v>-111303955</v>
      </c>
      <c r="Y17" s="408">
        <v>-20633481</v>
      </c>
      <c r="Z17" s="408">
        <v>-104369916</v>
      </c>
      <c r="AA17" s="408">
        <v>-21503778</v>
      </c>
      <c r="AB17" s="408">
        <v>-61129914</v>
      </c>
      <c r="AC17" s="408">
        <v>-293553509</v>
      </c>
      <c r="AD17" s="408">
        <v>-31748916</v>
      </c>
      <c r="AE17" s="408">
        <v>-194312581</v>
      </c>
      <c r="AF17" s="408">
        <v>-80704678</v>
      </c>
      <c r="AG17" s="408">
        <v>-32489514</v>
      </c>
      <c r="AH17" s="408">
        <v>-241302221</v>
      </c>
      <c r="AI17" s="408">
        <v>-131559201</v>
      </c>
      <c r="AJ17" s="408">
        <v>-224349575</v>
      </c>
      <c r="AK17" s="408">
        <v>-106469900</v>
      </c>
      <c r="AL17" s="408">
        <v>-85867321</v>
      </c>
      <c r="AM17" s="408">
        <v>-78203239</v>
      </c>
      <c r="AN17" s="408">
        <v>-92854027</v>
      </c>
      <c r="AO17" s="408">
        <v>-73590928</v>
      </c>
      <c r="AP17" s="408">
        <v>-90721005</v>
      </c>
      <c r="AQ17" s="408">
        <v>-24843511</v>
      </c>
      <c r="AR17" s="408">
        <v>-32545228</v>
      </c>
      <c r="AS17" s="408">
        <v>-46947089</v>
      </c>
      <c r="AT17" s="408">
        <v>-10719386</v>
      </c>
      <c r="AU17" s="408">
        <v>-535765181</v>
      </c>
      <c r="AV17" s="408">
        <v>-58030804</v>
      </c>
      <c r="AW17" s="408">
        <v>-2202184077</v>
      </c>
      <c r="AX17" s="408">
        <v>-22970602</v>
      </c>
      <c r="AY17" s="408">
        <v>-15324078</v>
      </c>
      <c r="AZ17" s="408">
        <v>-67637411</v>
      </c>
      <c r="BA17" s="408">
        <v>-199937983</v>
      </c>
      <c r="BB17" s="408">
        <v>-11253715</v>
      </c>
      <c r="BC17" s="408">
        <v>-22756218</v>
      </c>
      <c r="BD17" s="408">
        <v>-117172695</v>
      </c>
      <c r="BE17" s="408">
        <v>-115890473</v>
      </c>
      <c r="BF17" s="408">
        <v>-740480346</v>
      </c>
      <c r="BG17" s="408">
        <v>-64283281</v>
      </c>
      <c r="BH17" s="408">
        <v>-27832791</v>
      </c>
    </row>
    <row r="18" spans="1:60" x14ac:dyDescent="0.3">
      <c r="A18" s="408">
        <v>255</v>
      </c>
      <c r="B18" s="408" t="s">
        <v>80</v>
      </c>
      <c r="D18" s="408">
        <v>14949527</v>
      </c>
      <c r="E18" s="408">
        <v>11772182</v>
      </c>
      <c r="F18" s="408">
        <v>8225803</v>
      </c>
      <c r="G18" s="408">
        <v>6932402</v>
      </c>
      <c r="H18" s="408">
        <v>18191357</v>
      </c>
      <c r="I18" s="408">
        <v>4151928</v>
      </c>
      <c r="J18" s="408">
        <v>4326156</v>
      </c>
      <c r="K18" s="408">
        <v>6651054</v>
      </c>
      <c r="L18" s="408">
        <v>10907706</v>
      </c>
      <c r="M18" s="408">
        <v>7533630</v>
      </c>
      <c r="N18" s="408">
        <v>1528266</v>
      </c>
      <c r="O18" s="408">
        <v>19017472</v>
      </c>
      <c r="P18" s="408">
        <v>43141200</v>
      </c>
      <c r="Q18" s="408">
        <v>3063094</v>
      </c>
      <c r="R18" s="408">
        <v>32484341</v>
      </c>
      <c r="S18" s="408">
        <v>25218886</v>
      </c>
      <c r="T18" s="408">
        <v>6428676</v>
      </c>
      <c r="U18" s="408">
        <v>2599546</v>
      </c>
      <c r="V18" s="408">
        <v>708452</v>
      </c>
      <c r="W18" s="408">
        <v>52112852</v>
      </c>
      <c r="X18" s="408">
        <v>13180950</v>
      </c>
      <c r="Y18" s="408">
        <v>1419340</v>
      </c>
      <c r="Z18" s="408">
        <v>12018924</v>
      </c>
      <c r="AA18" s="408">
        <v>2941855</v>
      </c>
      <c r="AB18" s="408">
        <v>10277566</v>
      </c>
      <c r="AC18" s="408">
        <v>35121215</v>
      </c>
      <c r="AD18" s="408">
        <v>6222455</v>
      </c>
      <c r="AE18" s="408">
        <v>23630784</v>
      </c>
      <c r="AF18" s="408">
        <v>8900155</v>
      </c>
      <c r="AG18" s="408">
        <v>4985602</v>
      </c>
      <c r="AH18" s="408">
        <v>42740907</v>
      </c>
      <c r="AI18" s="408">
        <v>13926702</v>
      </c>
      <c r="AJ18" s="408">
        <v>27845154</v>
      </c>
      <c r="AK18" s="408">
        <v>6775541</v>
      </c>
      <c r="AL18" s="408">
        <v>13936694</v>
      </c>
      <c r="AM18" s="408">
        <v>9076390</v>
      </c>
      <c r="AN18" s="408">
        <v>17360932</v>
      </c>
      <c r="AO18" s="408">
        <v>14541252</v>
      </c>
      <c r="AP18" s="408">
        <v>9251485</v>
      </c>
      <c r="AQ18" s="408">
        <v>3204396</v>
      </c>
      <c r="AR18" s="408">
        <v>4412049</v>
      </c>
      <c r="AS18" s="408">
        <v>4757700</v>
      </c>
      <c r="AT18" s="408">
        <v>1456973</v>
      </c>
      <c r="AU18" s="408">
        <v>30777344</v>
      </c>
      <c r="AV18" s="408">
        <v>19598351</v>
      </c>
      <c r="AW18" s="408">
        <v>322983532</v>
      </c>
      <c r="AX18" s="408">
        <v>3871780</v>
      </c>
      <c r="AY18" s="408">
        <v>797887</v>
      </c>
      <c r="AZ18" s="408">
        <v>4033909</v>
      </c>
      <c r="BA18" s="408">
        <v>26897773</v>
      </c>
      <c r="BB18" s="408">
        <v>2733148</v>
      </c>
      <c r="BC18" s="408">
        <v>2792936</v>
      </c>
      <c r="BD18" s="408">
        <v>36339198</v>
      </c>
      <c r="BE18" s="408">
        <v>38687046</v>
      </c>
      <c r="BF18" s="408">
        <v>66744200</v>
      </c>
      <c r="BG18" s="408">
        <v>8496859</v>
      </c>
      <c r="BH18" s="408">
        <v>5896640</v>
      </c>
    </row>
    <row r="19" spans="1:60" x14ac:dyDescent="0.3">
      <c r="A19" s="408">
        <v>333</v>
      </c>
      <c r="B19" s="408" t="s">
        <v>69</v>
      </c>
      <c r="D19" s="408">
        <v>5336534</v>
      </c>
      <c r="E19" s="408">
        <v>13047363</v>
      </c>
      <c r="F19" s="408">
        <v>6583376</v>
      </c>
      <c r="G19" s="408">
        <v>4337094</v>
      </c>
      <c r="H19" s="408">
        <v>8134508</v>
      </c>
      <c r="I19" s="408">
        <v>2592059</v>
      </c>
      <c r="J19" s="408">
        <v>5255255</v>
      </c>
      <c r="K19" s="408">
        <v>10036879</v>
      </c>
      <c r="L19" s="408">
        <v>10872481</v>
      </c>
      <c r="M19" s="408">
        <v>2933922</v>
      </c>
      <c r="N19" s="408">
        <v>7729963</v>
      </c>
      <c r="O19" s="408">
        <v>22702440</v>
      </c>
      <c r="P19" s="408">
        <v>21552583</v>
      </c>
      <c r="Q19" s="408">
        <v>2271699</v>
      </c>
      <c r="R19" s="408">
        <v>22661524</v>
      </c>
      <c r="S19" s="408">
        <v>38319155</v>
      </c>
      <c r="T19" s="408">
        <v>4738476</v>
      </c>
      <c r="U19" s="408">
        <v>3195255</v>
      </c>
      <c r="V19" s="408">
        <v>1669674</v>
      </c>
      <c r="W19" s="408">
        <v>113506109</v>
      </c>
      <c r="X19" s="408">
        <v>10425396</v>
      </c>
      <c r="Y19" s="408">
        <v>1751891</v>
      </c>
      <c r="Z19" s="408">
        <v>19402455</v>
      </c>
      <c r="AA19" s="408">
        <v>2734153</v>
      </c>
      <c r="AB19" s="408">
        <v>3416015</v>
      </c>
      <c r="AC19" s="408">
        <v>30022432</v>
      </c>
      <c r="AD19" s="408">
        <v>2942399</v>
      </c>
      <c r="AE19" s="408">
        <v>12376895</v>
      </c>
      <c r="AF19" s="408">
        <v>9998638</v>
      </c>
      <c r="AG19" s="408">
        <v>5771936</v>
      </c>
      <c r="AH19" s="408">
        <v>20376303</v>
      </c>
      <c r="AI19" s="408">
        <v>20641158</v>
      </c>
      <c r="AJ19" s="408">
        <v>33042568</v>
      </c>
      <c r="AK19" s="408">
        <v>13255169</v>
      </c>
      <c r="AL19" s="408">
        <v>15289179</v>
      </c>
      <c r="AM19" s="408">
        <v>5671045</v>
      </c>
      <c r="AN19" s="408">
        <v>13372587</v>
      </c>
      <c r="AO19" s="408">
        <v>10868611</v>
      </c>
      <c r="AP19" s="408">
        <v>9959985</v>
      </c>
      <c r="AQ19" s="408">
        <v>5455496</v>
      </c>
      <c r="AR19" s="408">
        <v>2441095</v>
      </c>
      <c r="AS19" s="408">
        <v>7251982</v>
      </c>
      <c r="AT19" s="408">
        <v>945934</v>
      </c>
      <c r="AU19" s="408">
        <v>41259327</v>
      </c>
      <c r="AV19" s="408">
        <v>9265494</v>
      </c>
      <c r="AW19" s="408">
        <v>185291732</v>
      </c>
      <c r="AX19" s="408">
        <v>3000149</v>
      </c>
      <c r="AY19" s="408">
        <v>3059646</v>
      </c>
      <c r="AZ19" s="408">
        <v>5001643</v>
      </c>
      <c r="BA19" s="408">
        <v>20096401</v>
      </c>
      <c r="BB19" s="408">
        <v>2820185</v>
      </c>
      <c r="BC19" s="408">
        <v>7524343</v>
      </c>
      <c r="BD19" s="408">
        <v>33669937</v>
      </c>
      <c r="BE19" s="408">
        <v>24367604</v>
      </c>
      <c r="BF19" s="408">
        <v>40743785</v>
      </c>
      <c r="BG19" s="408">
        <v>6451805</v>
      </c>
      <c r="BH19" s="408">
        <v>7085575</v>
      </c>
    </row>
    <row r="20" spans="1:60" x14ac:dyDescent="0.3">
      <c r="A20" s="408">
        <v>335</v>
      </c>
      <c r="B20" s="408" t="s">
        <v>35</v>
      </c>
      <c r="D20" s="408">
        <v>0</v>
      </c>
      <c r="E20" s="408">
        <v>0</v>
      </c>
      <c r="F20" s="408">
        <v>504210</v>
      </c>
      <c r="G20" s="408">
        <v>0</v>
      </c>
      <c r="H20" s="408">
        <v>579965</v>
      </c>
      <c r="I20" s="408">
        <v>0</v>
      </c>
      <c r="J20" s="408">
        <v>0</v>
      </c>
      <c r="K20" s="408">
        <v>0</v>
      </c>
      <c r="L20" s="408">
        <v>0</v>
      </c>
      <c r="M20" s="408">
        <v>0</v>
      </c>
      <c r="N20" s="408">
        <v>0</v>
      </c>
      <c r="O20" s="408">
        <v>0</v>
      </c>
      <c r="P20" s="408">
        <v>0</v>
      </c>
      <c r="Q20" s="408">
        <v>0</v>
      </c>
      <c r="R20" s="408">
        <v>594268</v>
      </c>
      <c r="S20" s="408">
        <v>5761219</v>
      </c>
      <c r="T20" s="408">
        <v>0</v>
      </c>
      <c r="U20" s="408">
        <v>0</v>
      </c>
      <c r="V20" s="408">
        <v>0</v>
      </c>
      <c r="W20" s="408">
        <v>0</v>
      </c>
      <c r="X20" s="408">
        <v>66871</v>
      </c>
      <c r="Y20" s="408">
        <v>0</v>
      </c>
      <c r="Z20" s="408">
        <v>0</v>
      </c>
      <c r="AA20" s="408">
        <v>0</v>
      </c>
      <c r="AB20" s="408">
        <v>0</v>
      </c>
      <c r="AC20" s="408">
        <v>0</v>
      </c>
      <c r="AD20" s="408">
        <v>0</v>
      </c>
      <c r="AE20" s="408">
        <v>0</v>
      </c>
      <c r="AF20" s="408">
        <v>0</v>
      </c>
      <c r="AG20" s="408">
        <v>716</v>
      </c>
      <c r="AH20" s="408">
        <v>0</v>
      </c>
      <c r="AI20" s="408">
        <v>0</v>
      </c>
      <c r="AJ20" s="408">
        <v>0</v>
      </c>
      <c r="AK20" s="408">
        <v>3250167</v>
      </c>
      <c r="AL20" s="408">
        <v>0</v>
      </c>
      <c r="AM20" s="408">
        <v>1981905</v>
      </c>
      <c r="AN20" s="408">
        <v>0</v>
      </c>
      <c r="AO20" s="408">
        <v>832507</v>
      </c>
      <c r="AP20" s="408">
        <v>0</v>
      </c>
      <c r="AQ20" s="408">
        <v>43907</v>
      </c>
      <c r="AR20" s="408">
        <v>0</v>
      </c>
      <c r="AS20" s="408">
        <v>0</v>
      </c>
      <c r="AT20" s="408">
        <v>0</v>
      </c>
      <c r="AU20" s="408">
        <v>735001</v>
      </c>
      <c r="AV20" s="408">
        <v>111322</v>
      </c>
      <c r="AW20" s="408">
        <v>16920625</v>
      </c>
      <c r="AX20" s="408">
        <v>103853</v>
      </c>
      <c r="AY20" s="408">
        <v>0</v>
      </c>
      <c r="AZ20" s="408">
        <v>0</v>
      </c>
      <c r="BA20" s="408">
        <v>0</v>
      </c>
      <c r="BB20" s="408">
        <v>0</v>
      </c>
      <c r="BC20" s="408">
        <v>0</v>
      </c>
      <c r="BD20" s="408">
        <v>205160</v>
      </c>
      <c r="BE20" s="408">
        <v>0</v>
      </c>
      <c r="BF20" s="408">
        <v>8040876</v>
      </c>
      <c r="BG20" s="408">
        <v>1356412</v>
      </c>
      <c r="BH20" s="408">
        <v>0</v>
      </c>
    </row>
    <row r="21" spans="1:60" x14ac:dyDescent="0.3">
      <c r="A21" s="408">
        <v>336</v>
      </c>
      <c r="B21" s="408" t="s">
        <v>278</v>
      </c>
      <c r="D21" s="408">
        <v>2618113</v>
      </c>
      <c r="E21" s="408">
        <v>873041</v>
      </c>
      <c r="F21" s="408">
        <v>2055921</v>
      </c>
      <c r="G21" s="408">
        <v>634152</v>
      </c>
      <c r="H21" s="408">
        <v>999254</v>
      </c>
      <c r="I21" s="408">
        <v>312370</v>
      </c>
      <c r="J21" s="408">
        <v>3836620</v>
      </c>
      <c r="K21" s="408">
        <v>1227525</v>
      </c>
      <c r="L21" s="408">
        <v>1021697</v>
      </c>
      <c r="M21" s="408">
        <v>2472915</v>
      </c>
      <c r="N21" s="408">
        <v>48196667</v>
      </c>
      <c r="O21" s="408">
        <v>3929935</v>
      </c>
      <c r="P21" s="408">
        <v>5994943</v>
      </c>
      <c r="Q21" s="408">
        <v>571077</v>
      </c>
      <c r="R21" s="408">
        <v>1997895</v>
      </c>
      <c r="S21" s="408">
        <v>19004334</v>
      </c>
      <c r="T21" s="408">
        <v>208985</v>
      </c>
      <c r="U21" s="408">
        <v>551235</v>
      </c>
      <c r="V21" s="408">
        <v>21188</v>
      </c>
      <c r="W21" s="408">
        <v>1842119</v>
      </c>
      <c r="X21" s="408">
        <v>3850371</v>
      </c>
      <c r="Y21" s="408">
        <v>75771</v>
      </c>
      <c r="Z21" s="408">
        <v>127903462</v>
      </c>
      <c r="AA21" s="408">
        <v>76751</v>
      </c>
      <c r="AB21" s="408">
        <v>408773</v>
      </c>
      <c r="AC21" s="408">
        <v>6321617</v>
      </c>
      <c r="AD21" s="408">
        <v>573542</v>
      </c>
      <c r="AE21" s="408">
        <v>748061</v>
      </c>
      <c r="AF21" s="408">
        <v>2034177</v>
      </c>
      <c r="AG21" s="408">
        <v>197927</v>
      </c>
      <c r="AH21" s="408">
        <v>2199536</v>
      </c>
      <c r="AI21" s="408">
        <v>2776877</v>
      </c>
      <c r="AJ21" s="408">
        <v>8036788</v>
      </c>
      <c r="AK21" s="408">
        <v>6440268</v>
      </c>
      <c r="AL21" s="408">
        <v>776660</v>
      </c>
      <c r="AM21" s="408">
        <v>4732890</v>
      </c>
      <c r="AN21" s="408">
        <v>104319458</v>
      </c>
      <c r="AO21" s="408">
        <v>1736226</v>
      </c>
      <c r="AP21" s="408">
        <v>2255757</v>
      </c>
      <c r="AQ21" s="408">
        <v>543709</v>
      </c>
      <c r="AR21" s="408">
        <v>930068</v>
      </c>
      <c r="AS21" s="408">
        <v>778663</v>
      </c>
      <c r="AT21" s="408">
        <v>24576</v>
      </c>
      <c r="AU21" s="408">
        <v>22376461</v>
      </c>
      <c r="AV21" s="408">
        <v>1131580</v>
      </c>
      <c r="AW21" s="408">
        <v>120236034</v>
      </c>
      <c r="AX21" s="408">
        <v>1134116</v>
      </c>
      <c r="AY21" s="408">
        <v>154491</v>
      </c>
      <c r="AZ21" s="408">
        <v>188840</v>
      </c>
      <c r="BA21" s="408">
        <v>2273081</v>
      </c>
      <c r="BB21" s="408">
        <v>158804</v>
      </c>
      <c r="BC21" s="408">
        <v>380500</v>
      </c>
      <c r="BD21" s="408">
        <v>4271676</v>
      </c>
      <c r="BE21" s="408">
        <v>2689764</v>
      </c>
      <c r="BF21" s="408">
        <v>14093731</v>
      </c>
      <c r="BG21" s="408">
        <v>1631789</v>
      </c>
      <c r="BH21" s="408">
        <v>380797</v>
      </c>
    </row>
    <row r="22" spans="1:60" x14ac:dyDescent="0.3">
      <c r="A22" s="408">
        <v>338</v>
      </c>
      <c r="B22" s="408" t="s">
        <v>34</v>
      </c>
      <c r="D22" s="408">
        <v>101880346</v>
      </c>
      <c r="E22" s="408">
        <v>195141989</v>
      </c>
      <c r="F22" s="408">
        <v>143995153</v>
      </c>
      <c r="G22" s="408">
        <v>60546220</v>
      </c>
      <c r="H22" s="408">
        <v>195947463</v>
      </c>
      <c r="I22" s="408">
        <v>86817933</v>
      </c>
      <c r="J22" s="408">
        <v>46942031</v>
      </c>
      <c r="K22" s="408">
        <v>56292967</v>
      </c>
      <c r="L22" s="408">
        <v>111539103</v>
      </c>
      <c r="M22" s="408">
        <v>36272695</v>
      </c>
      <c r="N22" s="408">
        <v>65939763</v>
      </c>
      <c r="O22" s="408">
        <v>231657367</v>
      </c>
      <c r="P22" s="408">
        <v>128191944</v>
      </c>
      <c r="Q22" s="408">
        <v>31758126</v>
      </c>
      <c r="R22" s="408">
        <v>252040148</v>
      </c>
      <c r="S22" s="408">
        <v>530533237</v>
      </c>
      <c r="T22" s="408">
        <v>56390852</v>
      </c>
      <c r="U22" s="408">
        <v>32270090</v>
      </c>
      <c r="V22" s="408">
        <v>2873175</v>
      </c>
      <c r="W22" s="408">
        <v>436427275</v>
      </c>
      <c r="X22" s="408">
        <v>163221219</v>
      </c>
      <c r="Y22" s="408">
        <v>32679000</v>
      </c>
      <c r="Z22" s="408">
        <v>165532526</v>
      </c>
      <c r="AA22" s="408">
        <v>33723545</v>
      </c>
      <c r="AB22" s="408">
        <v>88307468</v>
      </c>
      <c r="AC22" s="408">
        <v>450610830</v>
      </c>
      <c r="AD22" s="408">
        <v>47176497</v>
      </c>
      <c r="AE22" s="408">
        <v>275861828</v>
      </c>
      <c r="AF22" s="408">
        <v>120253888</v>
      </c>
      <c r="AG22" s="408">
        <v>50437423</v>
      </c>
      <c r="AH22" s="408">
        <v>373754394</v>
      </c>
      <c r="AI22" s="408">
        <v>203429420</v>
      </c>
      <c r="AJ22" s="408">
        <v>335627076</v>
      </c>
      <c r="AK22" s="408">
        <v>160314798</v>
      </c>
      <c r="AL22" s="408">
        <v>143188336</v>
      </c>
      <c r="AM22" s="408">
        <v>136285145</v>
      </c>
      <c r="AN22" s="408">
        <v>141712725</v>
      </c>
      <c r="AO22" s="408">
        <v>112420276</v>
      </c>
      <c r="AP22" s="408">
        <v>139705557</v>
      </c>
      <c r="AQ22" s="408">
        <v>44214580</v>
      </c>
      <c r="AR22" s="408">
        <v>46245580</v>
      </c>
      <c r="AS22" s="408">
        <v>75391347</v>
      </c>
      <c r="AT22" s="408">
        <v>15816479</v>
      </c>
      <c r="AU22" s="408">
        <v>766120578</v>
      </c>
      <c r="AV22" s="408">
        <v>92460810</v>
      </c>
      <c r="AW22" s="408">
        <v>3323483692</v>
      </c>
      <c r="AX22" s="408">
        <v>35643315</v>
      </c>
      <c r="AY22" s="408">
        <v>22777831</v>
      </c>
      <c r="AZ22" s="408">
        <v>108118791</v>
      </c>
      <c r="BA22" s="408">
        <v>290704406</v>
      </c>
      <c r="BB22" s="408">
        <v>17121510</v>
      </c>
      <c r="BC22" s="408">
        <v>43267798</v>
      </c>
      <c r="BD22" s="408">
        <v>172041957</v>
      </c>
      <c r="BE22" s="408">
        <v>184593529</v>
      </c>
      <c r="BF22" s="408">
        <v>1073135927</v>
      </c>
      <c r="BG22" s="408">
        <v>97330315</v>
      </c>
      <c r="BH22" s="408">
        <v>42082806</v>
      </c>
    </row>
    <row r="23" spans="1:60" x14ac:dyDescent="0.3">
      <c r="A23" s="408">
        <v>339</v>
      </c>
      <c r="B23" s="408" t="s">
        <v>73</v>
      </c>
      <c r="D23" s="408">
        <v>209239</v>
      </c>
      <c r="E23" s="408">
        <v>139898</v>
      </c>
      <c r="F23" s="408">
        <v>1702428</v>
      </c>
      <c r="G23" s="408">
        <v>273579</v>
      </c>
      <c r="H23" s="408">
        <v>28797</v>
      </c>
      <c r="I23" s="408">
        <v>681675</v>
      </c>
      <c r="J23" s="408">
        <v>56932</v>
      </c>
      <c r="K23" s="408">
        <v>528976</v>
      </c>
      <c r="L23" s="408">
        <v>470746</v>
      </c>
      <c r="M23" s="408">
        <v>1296736</v>
      </c>
      <c r="N23" s="408">
        <v>1411366</v>
      </c>
      <c r="O23" s="408">
        <v>4666030</v>
      </c>
      <c r="P23" s="408">
        <v>344740</v>
      </c>
      <c r="Q23" s="408">
        <v>926938</v>
      </c>
      <c r="R23" s="408">
        <v>2946378</v>
      </c>
      <c r="S23" s="408">
        <v>3073986</v>
      </c>
      <c r="T23" s="408">
        <v>16135</v>
      </c>
      <c r="U23" s="408">
        <v>202237</v>
      </c>
      <c r="V23" s="408">
        <v>0</v>
      </c>
      <c r="W23" s="408">
        <v>6193483</v>
      </c>
      <c r="X23" s="408">
        <v>1573279</v>
      </c>
      <c r="Y23" s="408">
        <v>597198</v>
      </c>
      <c r="Z23" s="408">
        <v>127496</v>
      </c>
      <c r="AA23" s="408">
        <v>541633</v>
      </c>
      <c r="AB23" s="408">
        <v>159258</v>
      </c>
      <c r="AC23" s="408">
        <v>1021726</v>
      </c>
      <c r="AD23" s="408">
        <v>66850</v>
      </c>
      <c r="AE23" s="408">
        <v>5330840</v>
      </c>
      <c r="AF23" s="408">
        <v>1701155</v>
      </c>
      <c r="AG23" s="408">
        <v>535212</v>
      </c>
      <c r="AH23" s="408">
        <v>14363797</v>
      </c>
      <c r="AI23" s="408">
        <v>1030473</v>
      </c>
      <c r="AJ23" s="408">
        <v>5897602</v>
      </c>
      <c r="AK23" s="408">
        <v>95236</v>
      </c>
      <c r="AL23" s="408">
        <v>4543503</v>
      </c>
      <c r="AM23" s="408">
        <v>778932</v>
      </c>
      <c r="AN23" s="408">
        <v>50074</v>
      </c>
      <c r="AO23" s="408">
        <v>4285</v>
      </c>
      <c r="AP23" s="408">
        <v>319362</v>
      </c>
      <c r="AQ23" s="408">
        <v>60</v>
      </c>
      <c r="AR23" s="408">
        <v>37194</v>
      </c>
      <c r="AS23" s="408">
        <v>1572336</v>
      </c>
      <c r="AT23" s="408">
        <v>228088</v>
      </c>
      <c r="AU23" s="408">
        <v>11189905</v>
      </c>
      <c r="AV23" s="408">
        <v>610942</v>
      </c>
      <c r="AW23" s="408">
        <v>1859232</v>
      </c>
      <c r="AX23" s="408">
        <v>10547</v>
      </c>
      <c r="AY23" s="408">
        <v>231919</v>
      </c>
      <c r="AZ23" s="408">
        <v>69991</v>
      </c>
      <c r="BA23" s="408">
        <v>2841186</v>
      </c>
      <c r="BB23" s="408">
        <v>188673</v>
      </c>
      <c r="BC23" s="408">
        <v>933556</v>
      </c>
      <c r="BD23" s="408">
        <v>4279537</v>
      </c>
      <c r="BE23" s="408">
        <v>2535840</v>
      </c>
      <c r="BF23" s="408">
        <v>565655</v>
      </c>
      <c r="BG23" s="408">
        <v>54064</v>
      </c>
      <c r="BH23" s="408">
        <v>841207</v>
      </c>
    </row>
    <row r="24" spans="1:60" x14ac:dyDescent="0.3">
      <c r="A24" s="408">
        <v>341</v>
      </c>
      <c r="B24" s="408" t="s">
        <v>279</v>
      </c>
      <c r="D24" s="408">
        <v>20525313</v>
      </c>
      <c r="E24" s="408">
        <v>27058642</v>
      </c>
      <c r="F24" s="408">
        <v>16508080</v>
      </c>
      <c r="G24" s="408">
        <v>11017612</v>
      </c>
      <c r="H24" s="408">
        <v>37032943</v>
      </c>
      <c r="I24" s="408">
        <v>16647397</v>
      </c>
      <c r="J24" s="408">
        <v>8904365</v>
      </c>
      <c r="K24" s="408">
        <v>10458614</v>
      </c>
      <c r="L24" s="408">
        <v>16230229</v>
      </c>
      <c r="M24" s="408">
        <v>10117290</v>
      </c>
      <c r="N24" s="408">
        <v>8446426</v>
      </c>
      <c r="O24" s="408">
        <v>39026565</v>
      </c>
      <c r="P24" s="408">
        <v>61248810</v>
      </c>
      <c r="Q24" s="408">
        <v>5527563</v>
      </c>
      <c r="R24" s="408">
        <v>44357261</v>
      </c>
      <c r="S24" s="408">
        <v>105140448</v>
      </c>
      <c r="T24" s="408">
        <v>10429299</v>
      </c>
      <c r="U24" s="408">
        <v>7177425</v>
      </c>
      <c r="V24" s="408">
        <v>218160</v>
      </c>
      <c r="W24" s="408">
        <v>92988751</v>
      </c>
      <c r="X24" s="408">
        <v>47760120</v>
      </c>
      <c r="Y24" s="408">
        <v>5089080</v>
      </c>
      <c r="Z24" s="408">
        <v>38511919</v>
      </c>
      <c r="AA24" s="408">
        <v>5818882</v>
      </c>
      <c r="AB24" s="408">
        <v>16973593</v>
      </c>
      <c r="AC24" s="408">
        <v>56134416</v>
      </c>
      <c r="AD24" s="408">
        <v>10770627</v>
      </c>
      <c r="AE24" s="408">
        <v>36869783</v>
      </c>
      <c r="AF24" s="408">
        <v>15799369</v>
      </c>
      <c r="AG24" s="408">
        <v>7219535</v>
      </c>
      <c r="AH24" s="408">
        <v>20082028</v>
      </c>
      <c r="AI24" s="408">
        <v>29140794</v>
      </c>
      <c r="AJ24" s="408">
        <v>63101735</v>
      </c>
      <c r="AK24" s="408">
        <v>22260303</v>
      </c>
      <c r="AL24" s="408">
        <v>17524590</v>
      </c>
      <c r="AM24" s="408">
        <v>16600221</v>
      </c>
      <c r="AN24" s="408">
        <v>22916068</v>
      </c>
      <c r="AO24" s="408">
        <v>20183784</v>
      </c>
      <c r="AP24" s="408">
        <v>20552864</v>
      </c>
      <c r="AQ24" s="408">
        <v>4344497</v>
      </c>
      <c r="AR24" s="408">
        <v>8128976</v>
      </c>
      <c r="AS24" s="408">
        <v>17862190</v>
      </c>
      <c r="AT24" s="408">
        <v>3405527</v>
      </c>
      <c r="AU24" s="408">
        <v>145113942</v>
      </c>
      <c r="AV24" s="408">
        <v>11422567</v>
      </c>
      <c r="AW24" s="408">
        <v>826403788</v>
      </c>
      <c r="AX24" s="408">
        <v>7642542</v>
      </c>
      <c r="AY24" s="408">
        <v>3887943</v>
      </c>
      <c r="AZ24" s="408">
        <v>21107065</v>
      </c>
      <c r="BA24" s="408">
        <v>35130043</v>
      </c>
      <c r="BB24" s="408">
        <v>3236658</v>
      </c>
      <c r="BC24" s="408">
        <v>3779951</v>
      </c>
      <c r="BD24" s="408">
        <v>25968951</v>
      </c>
      <c r="BE24" s="408">
        <v>44583879</v>
      </c>
      <c r="BF24" s="408">
        <v>209850318</v>
      </c>
      <c r="BG24" s="408">
        <v>12578001</v>
      </c>
      <c r="BH24" s="408">
        <v>6118269</v>
      </c>
    </row>
    <row r="25" spans="1:60" x14ac:dyDescent="0.3">
      <c r="A25" s="408">
        <v>376</v>
      </c>
      <c r="B25" s="408" t="s">
        <v>31</v>
      </c>
      <c r="D25" s="408">
        <v>2184136</v>
      </c>
      <c r="E25" s="408">
        <v>0</v>
      </c>
      <c r="F25" s="408">
        <v>0</v>
      </c>
      <c r="G25" s="408">
        <v>0</v>
      </c>
      <c r="H25" s="408">
        <v>0</v>
      </c>
      <c r="I25" s="408">
        <v>0</v>
      </c>
      <c r="J25" s="408">
        <v>0</v>
      </c>
      <c r="K25" s="408">
        <v>-7107013</v>
      </c>
      <c r="L25" s="408">
        <v>0</v>
      </c>
      <c r="M25" s="408">
        <v>0</v>
      </c>
      <c r="N25" s="408">
        <v>0</v>
      </c>
      <c r="O25" s="408">
        <v>0</v>
      </c>
      <c r="P25" s="408">
        <v>0</v>
      </c>
      <c r="Q25" s="408">
        <v>0</v>
      </c>
      <c r="R25" s="408">
        <v>0</v>
      </c>
      <c r="S25" s="408">
        <v>0</v>
      </c>
      <c r="T25" s="408">
        <v>0</v>
      </c>
      <c r="U25" s="408">
        <v>0</v>
      </c>
      <c r="V25" s="408">
        <v>0</v>
      </c>
      <c r="W25" s="408">
        <v>0</v>
      </c>
      <c r="X25" s="408">
        <v>0</v>
      </c>
      <c r="Y25" s="408">
        <v>0</v>
      </c>
      <c r="Z25" s="408">
        <v>0</v>
      </c>
      <c r="AA25" s="408">
        <v>0</v>
      </c>
      <c r="AB25" s="408">
        <v>0</v>
      </c>
      <c r="AC25" s="408">
        <v>0</v>
      </c>
      <c r="AD25" s="408">
        <v>0</v>
      </c>
      <c r="AE25" s="408">
        <v>0</v>
      </c>
      <c r="AF25" s="408">
        <v>0</v>
      </c>
      <c r="AG25" s="408">
        <v>0</v>
      </c>
      <c r="AH25" s="408">
        <v>0</v>
      </c>
      <c r="AI25" s="408">
        <v>0</v>
      </c>
      <c r="AJ25" s="408">
        <v>0</v>
      </c>
      <c r="AK25" s="408">
        <v>0</v>
      </c>
      <c r="AL25" s="408">
        <v>0</v>
      </c>
      <c r="AM25" s="408">
        <v>0</v>
      </c>
      <c r="AN25" s="408">
        <v>0</v>
      </c>
      <c r="AO25" s="408">
        <v>0</v>
      </c>
      <c r="AP25" s="408">
        <v>0</v>
      </c>
      <c r="AQ25" s="408">
        <v>-324664</v>
      </c>
      <c r="AR25" s="408">
        <v>0</v>
      </c>
      <c r="AS25" s="408">
        <v>-871837</v>
      </c>
      <c r="AT25" s="408">
        <v>0</v>
      </c>
      <c r="AU25" s="408">
        <v>0</v>
      </c>
      <c r="AV25" s="408">
        <v>0</v>
      </c>
      <c r="AW25" s="408">
        <v>0</v>
      </c>
      <c r="AX25" s="408">
        <v>0</v>
      </c>
      <c r="AY25" s="408">
        <v>0</v>
      </c>
      <c r="AZ25" s="408">
        <v>0</v>
      </c>
      <c r="BA25" s="408">
        <v>0</v>
      </c>
      <c r="BB25" s="408">
        <v>0</v>
      </c>
      <c r="BC25" s="408">
        <v>0</v>
      </c>
      <c r="BD25" s="408">
        <v>0</v>
      </c>
      <c r="BE25" s="408">
        <v>0</v>
      </c>
      <c r="BF25" s="408">
        <v>0</v>
      </c>
      <c r="BG25" s="408">
        <v>0</v>
      </c>
      <c r="BH25" s="408">
        <v>0</v>
      </c>
    </row>
    <row r="26" spans="1:60" x14ac:dyDescent="0.3">
      <c r="A26" s="408">
        <v>379</v>
      </c>
      <c r="B26" s="408" t="s">
        <v>36</v>
      </c>
      <c r="D26" s="408">
        <v>2006471</v>
      </c>
      <c r="E26" s="408">
        <v>6394975</v>
      </c>
      <c r="F26" s="408">
        <v>2490822</v>
      </c>
      <c r="G26" s="408">
        <v>2399012</v>
      </c>
      <c r="H26" s="408">
        <v>2097092</v>
      </c>
      <c r="I26" s="408">
        <v>953625</v>
      </c>
      <c r="J26" s="408">
        <v>909181</v>
      </c>
      <c r="K26" s="408">
        <v>4550970</v>
      </c>
      <c r="L26" s="408">
        <v>8522405</v>
      </c>
      <c r="M26" s="408">
        <v>735783</v>
      </c>
      <c r="N26" s="408">
        <v>5252094</v>
      </c>
      <c r="O26" s="408">
        <v>8100529</v>
      </c>
      <c r="P26" s="408">
        <v>6378997</v>
      </c>
      <c r="Q26" s="408">
        <v>1251063</v>
      </c>
      <c r="R26" s="408">
        <v>12370611</v>
      </c>
      <c r="S26" s="408">
        <v>23251999</v>
      </c>
      <c r="T26" s="408">
        <v>4003265</v>
      </c>
      <c r="U26" s="408">
        <v>568773</v>
      </c>
      <c r="V26" s="408">
        <v>1631390</v>
      </c>
      <c r="W26" s="408">
        <v>34185595</v>
      </c>
      <c r="X26" s="408">
        <v>5271359</v>
      </c>
      <c r="Y26" s="408">
        <v>871124</v>
      </c>
      <c r="Z26" s="408">
        <v>9263701</v>
      </c>
      <c r="AA26" s="408">
        <v>1283343</v>
      </c>
      <c r="AB26" s="408">
        <v>1925761</v>
      </c>
      <c r="AC26" s="408">
        <v>14968937</v>
      </c>
      <c r="AD26" s="408">
        <v>1545479</v>
      </c>
      <c r="AE26" s="408">
        <v>10108735</v>
      </c>
      <c r="AF26" s="408">
        <v>5474983</v>
      </c>
      <c r="AG26" s="408">
        <v>3101954</v>
      </c>
      <c r="AH26" s="408">
        <v>12497329</v>
      </c>
      <c r="AI26" s="408">
        <v>9770319</v>
      </c>
      <c r="AJ26" s="408">
        <v>14124589</v>
      </c>
      <c r="AK26" s="408">
        <v>2182396</v>
      </c>
      <c r="AL26" s="408">
        <v>8087882</v>
      </c>
      <c r="AM26" s="408">
        <v>4427187</v>
      </c>
      <c r="AN26" s="408">
        <v>2882460</v>
      </c>
      <c r="AO26" s="408">
        <v>3552630</v>
      </c>
      <c r="AP26" s="408">
        <v>4319770</v>
      </c>
      <c r="AQ26" s="408">
        <v>63810</v>
      </c>
      <c r="AR26" s="408">
        <v>2561745</v>
      </c>
      <c r="AS26" s="408">
        <v>2992019</v>
      </c>
      <c r="AT26" s="408">
        <v>396673</v>
      </c>
      <c r="AU26" s="408">
        <v>13656084</v>
      </c>
      <c r="AV26" s="408">
        <v>3018035</v>
      </c>
      <c r="AW26" s="408">
        <v>150669356</v>
      </c>
      <c r="AX26" s="408">
        <v>1263344</v>
      </c>
      <c r="AY26" s="408">
        <v>1391429</v>
      </c>
      <c r="AZ26" s="408">
        <v>4026482</v>
      </c>
      <c r="BA26" s="408">
        <v>11036506</v>
      </c>
      <c r="BB26" s="408">
        <v>992701</v>
      </c>
      <c r="BC26" s="408">
        <v>2494263</v>
      </c>
      <c r="BD26" s="408">
        <v>30762395</v>
      </c>
      <c r="BE26" s="408">
        <v>18830867</v>
      </c>
      <c r="BF26" s="408">
        <v>29370685</v>
      </c>
      <c r="BG26" s="408">
        <v>1111175</v>
      </c>
      <c r="BH26" s="408">
        <v>3317168</v>
      </c>
    </row>
    <row r="27" spans="1:60" x14ac:dyDescent="0.3">
      <c r="A27" s="408">
        <v>380</v>
      </c>
      <c r="B27" s="408" t="s">
        <v>39</v>
      </c>
      <c r="D27" s="408">
        <v>0</v>
      </c>
      <c r="E27" s="408">
        <v>0</v>
      </c>
      <c r="F27" s="408">
        <v>0</v>
      </c>
      <c r="G27" s="408">
        <v>0</v>
      </c>
      <c r="H27" s="408">
        <v>0</v>
      </c>
      <c r="I27" s="408">
        <v>0</v>
      </c>
      <c r="J27" s="408">
        <v>0</v>
      </c>
      <c r="K27" s="408">
        <v>0</v>
      </c>
      <c r="L27" s="408">
        <v>0</v>
      </c>
      <c r="M27" s="408">
        <v>0</v>
      </c>
      <c r="N27" s="408">
        <v>0</v>
      </c>
      <c r="O27" s="408">
        <v>0</v>
      </c>
      <c r="P27" s="408">
        <v>48726</v>
      </c>
      <c r="Q27" s="408">
        <v>0</v>
      </c>
      <c r="R27" s="408">
        <v>0</v>
      </c>
      <c r="S27" s="408">
        <v>0</v>
      </c>
      <c r="T27" s="408">
        <v>0</v>
      </c>
      <c r="U27" s="408">
        <v>0</v>
      </c>
      <c r="V27" s="408">
        <v>0</v>
      </c>
      <c r="W27" s="408">
        <v>0</v>
      </c>
      <c r="X27" s="408">
        <v>0</v>
      </c>
      <c r="Y27" s="408">
        <v>0</v>
      </c>
      <c r="Z27" s="408">
        <v>0</v>
      </c>
      <c r="AA27" s="408">
        <v>0</v>
      </c>
      <c r="AB27" s="408">
        <v>0</v>
      </c>
      <c r="AC27" s="408">
        <v>0</v>
      </c>
      <c r="AD27" s="408">
        <v>0</v>
      </c>
      <c r="AE27" s="408">
        <v>11394</v>
      </c>
      <c r="AF27" s="408">
        <v>0</v>
      </c>
      <c r="AG27" s="408">
        <v>0</v>
      </c>
      <c r="AH27" s="408">
        <v>5146761</v>
      </c>
      <c r="AI27" s="408">
        <v>0</v>
      </c>
      <c r="AJ27" s="408">
        <v>0</v>
      </c>
      <c r="AK27" s="408">
        <v>0</v>
      </c>
      <c r="AL27" s="408">
        <v>0</v>
      </c>
      <c r="AM27" s="408">
        <v>0</v>
      </c>
      <c r="AN27" s="408">
        <v>0</v>
      </c>
      <c r="AO27" s="408">
        <v>0</v>
      </c>
      <c r="AP27" s="408">
        <v>0</v>
      </c>
      <c r="AQ27" s="408">
        <v>0</v>
      </c>
      <c r="AR27" s="408">
        <v>0</v>
      </c>
      <c r="AS27" s="408">
        <v>0</v>
      </c>
      <c r="AT27" s="408">
        <v>0</v>
      </c>
      <c r="AU27" s="408">
        <v>0</v>
      </c>
      <c r="AV27" s="408">
        <v>0</v>
      </c>
      <c r="AW27" s="408">
        <v>0</v>
      </c>
      <c r="AX27" s="408">
        <v>0</v>
      </c>
      <c r="AY27" s="408">
        <v>0</v>
      </c>
      <c r="AZ27" s="408">
        <v>0</v>
      </c>
      <c r="BA27" s="408">
        <v>0</v>
      </c>
      <c r="BB27" s="408">
        <v>0</v>
      </c>
      <c r="BC27" s="408">
        <v>0</v>
      </c>
      <c r="BD27" s="408">
        <v>0</v>
      </c>
      <c r="BE27" s="408">
        <v>0</v>
      </c>
      <c r="BF27" s="408">
        <v>0</v>
      </c>
      <c r="BG27" s="408">
        <v>0</v>
      </c>
      <c r="BH27" s="408">
        <v>0</v>
      </c>
    </row>
    <row r="28" spans="1:60" x14ac:dyDescent="0.3">
      <c r="A28" s="408">
        <v>385</v>
      </c>
      <c r="B28" s="408" t="s">
        <v>33</v>
      </c>
      <c r="D28" s="408">
        <v>113900873</v>
      </c>
      <c r="E28" s="408">
        <v>175644676</v>
      </c>
      <c r="F28" s="408">
        <v>120702115</v>
      </c>
      <c r="G28" s="408">
        <v>46402912</v>
      </c>
      <c r="H28" s="408">
        <v>165830340</v>
      </c>
      <c r="I28" s="408">
        <v>100501429</v>
      </c>
      <c r="J28" s="408">
        <v>49030181</v>
      </c>
      <c r="K28" s="408">
        <v>54832131</v>
      </c>
      <c r="L28" s="408">
        <v>119076836</v>
      </c>
      <c r="M28" s="408">
        <v>41689937</v>
      </c>
      <c r="N28" s="408">
        <v>56304756</v>
      </c>
      <c r="O28" s="408">
        <v>294451113</v>
      </c>
      <c r="P28" s="408">
        <v>161840872</v>
      </c>
      <c r="Q28" s="408">
        <v>41279083</v>
      </c>
      <c r="R28" s="408">
        <v>244803328</v>
      </c>
      <c r="S28" s="408">
        <v>460198431</v>
      </c>
      <c r="T28" s="408">
        <v>69080123</v>
      </c>
      <c r="U28" s="408">
        <v>30989740</v>
      </c>
      <c r="V28" s="408">
        <v>3610086</v>
      </c>
      <c r="W28" s="408">
        <v>507990316</v>
      </c>
      <c r="X28" s="408">
        <v>139139199</v>
      </c>
      <c r="Y28" s="408">
        <v>19617496</v>
      </c>
      <c r="Z28" s="408">
        <v>234654076</v>
      </c>
      <c r="AA28" s="408">
        <v>34036976</v>
      </c>
      <c r="AB28" s="408">
        <v>53657899</v>
      </c>
      <c r="AC28" s="408">
        <v>364368047</v>
      </c>
      <c r="AD28" s="408">
        <v>36742139</v>
      </c>
      <c r="AE28" s="408">
        <v>246264991</v>
      </c>
      <c r="AF28" s="408">
        <v>91711956</v>
      </c>
      <c r="AG28" s="408">
        <v>53038578</v>
      </c>
      <c r="AH28" s="408">
        <v>275669200</v>
      </c>
      <c r="AI28" s="408">
        <v>147862167</v>
      </c>
      <c r="AJ28" s="408">
        <v>234616219</v>
      </c>
      <c r="AK28" s="408">
        <v>166720893</v>
      </c>
      <c r="AL28" s="408">
        <v>155083952</v>
      </c>
      <c r="AM28" s="408">
        <v>99355450</v>
      </c>
      <c r="AN28" s="408">
        <v>105796115</v>
      </c>
      <c r="AO28" s="408">
        <v>118447917</v>
      </c>
      <c r="AP28" s="408">
        <v>135990874</v>
      </c>
      <c r="AQ28" s="408">
        <v>45402302</v>
      </c>
      <c r="AR28" s="408">
        <v>32540175</v>
      </c>
      <c r="AS28" s="408">
        <v>67195922</v>
      </c>
      <c r="AT28" s="408">
        <v>12237703</v>
      </c>
      <c r="AU28" s="408">
        <v>859029662</v>
      </c>
      <c r="AV28" s="408">
        <v>77510380</v>
      </c>
      <c r="AW28" s="408">
        <v>5301550882</v>
      </c>
      <c r="AX28" s="408">
        <v>25793705</v>
      </c>
      <c r="AY28" s="408">
        <v>19612353</v>
      </c>
      <c r="AZ28" s="408">
        <v>59257185</v>
      </c>
      <c r="BA28" s="408">
        <v>176057472</v>
      </c>
      <c r="BB28" s="408">
        <v>12347807</v>
      </c>
      <c r="BC28" s="408">
        <v>31161922</v>
      </c>
      <c r="BD28" s="408">
        <v>154336949</v>
      </c>
      <c r="BE28" s="408">
        <v>180697628</v>
      </c>
      <c r="BF28" s="408">
        <v>1058106477</v>
      </c>
      <c r="BG28" s="408">
        <v>73684894</v>
      </c>
      <c r="BH28" s="408">
        <v>43273693</v>
      </c>
    </row>
    <row r="29" spans="1:60" x14ac:dyDescent="0.3">
      <c r="A29" s="408">
        <v>386</v>
      </c>
      <c r="B29" s="408" t="s">
        <v>77</v>
      </c>
      <c r="D29" s="408">
        <v>0</v>
      </c>
      <c r="E29" s="408">
        <v>0</v>
      </c>
      <c r="F29" s="408">
        <v>0</v>
      </c>
      <c r="G29" s="408">
        <v>0</v>
      </c>
      <c r="H29" s="408">
        <v>0</v>
      </c>
      <c r="I29" s="408">
        <v>0</v>
      </c>
      <c r="J29" s="408">
        <v>0</v>
      </c>
      <c r="K29" s="408">
        <v>0</v>
      </c>
      <c r="L29" s="408">
        <v>0</v>
      </c>
      <c r="M29" s="408">
        <v>0</v>
      </c>
      <c r="N29" s="408">
        <v>0</v>
      </c>
      <c r="O29" s="408">
        <v>209828</v>
      </c>
      <c r="P29" s="408">
        <v>0</v>
      </c>
      <c r="Q29" s="408">
        <v>0</v>
      </c>
      <c r="R29" s="408">
        <v>0</v>
      </c>
      <c r="S29" s="408">
        <v>0</v>
      </c>
      <c r="T29" s="408">
        <v>1504</v>
      </c>
      <c r="U29" s="408">
        <v>0</v>
      </c>
      <c r="V29" s="408">
        <v>0</v>
      </c>
      <c r="W29" s="408">
        <v>0</v>
      </c>
      <c r="X29" s="408">
        <v>0</v>
      </c>
      <c r="Y29" s="408">
        <v>0</v>
      </c>
      <c r="Z29" s="408">
        <v>0</v>
      </c>
      <c r="AA29" s="408">
        <v>0</v>
      </c>
      <c r="AB29" s="408">
        <v>0</v>
      </c>
      <c r="AC29" s="408">
        <v>0</v>
      </c>
      <c r="AD29" s="408">
        <v>0</v>
      </c>
      <c r="AE29" s="408">
        <v>0</v>
      </c>
      <c r="AF29" s="408">
        <v>0</v>
      </c>
      <c r="AG29" s="408">
        <v>0</v>
      </c>
      <c r="AH29" s="408">
        <v>0</v>
      </c>
      <c r="AI29" s="408">
        <v>0</v>
      </c>
      <c r="AJ29" s="408">
        <v>0</v>
      </c>
      <c r="AK29" s="408">
        <v>0</v>
      </c>
      <c r="AL29" s="408">
        <v>0</v>
      </c>
      <c r="AM29" s="408">
        <v>0</v>
      </c>
      <c r="AN29" s="408">
        <v>0</v>
      </c>
      <c r="AO29" s="408">
        <v>0</v>
      </c>
      <c r="AP29" s="408">
        <v>0</v>
      </c>
      <c r="AQ29" s="408">
        <v>0</v>
      </c>
      <c r="AR29" s="408">
        <v>0</v>
      </c>
      <c r="AS29" s="408">
        <v>0</v>
      </c>
      <c r="AT29" s="408">
        <v>0</v>
      </c>
      <c r="AU29" s="408">
        <v>0</v>
      </c>
      <c r="AV29" s="408">
        <v>0</v>
      </c>
      <c r="AW29" s="408">
        <v>0</v>
      </c>
      <c r="AX29" s="408">
        <v>0</v>
      </c>
      <c r="AY29" s="408">
        <v>0</v>
      </c>
      <c r="AZ29" s="408">
        <v>0</v>
      </c>
      <c r="BA29" s="408">
        <v>0</v>
      </c>
      <c r="BB29" s="408">
        <v>0</v>
      </c>
      <c r="BC29" s="408">
        <v>0</v>
      </c>
      <c r="BD29" s="408">
        <v>0</v>
      </c>
      <c r="BE29" s="408">
        <v>0</v>
      </c>
      <c r="BF29" s="408">
        <v>0</v>
      </c>
      <c r="BG29" s="408">
        <v>0</v>
      </c>
      <c r="BH29" s="408">
        <v>0</v>
      </c>
    </row>
    <row r="30" spans="1:60" x14ac:dyDescent="0.3">
      <c r="A30" s="408">
        <v>387</v>
      </c>
      <c r="B30" s="408" t="s">
        <v>78</v>
      </c>
      <c r="D30" s="408">
        <v>49740</v>
      </c>
      <c r="E30" s="408">
        <v>71955</v>
      </c>
      <c r="F30" s="408">
        <v>301293</v>
      </c>
      <c r="G30" s="408">
        <v>53097</v>
      </c>
      <c r="H30" s="408">
        <v>45000</v>
      </c>
      <c r="I30" s="408">
        <v>45000</v>
      </c>
      <c r="J30" s="408">
        <v>88363</v>
      </c>
      <c r="K30" s="408">
        <v>147599</v>
      </c>
      <c r="L30" s="408">
        <v>53345</v>
      </c>
      <c r="M30" s="408">
        <v>50661</v>
      </c>
      <c r="N30" s="408">
        <v>106903</v>
      </c>
      <c r="O30" s="408">
        <v>0</v>
      </c>
      <c r="P30" s="408">
        <v>105164</v>
      </c>
      <c r="Q30" s="408">
        <v>0</v>
      </c>
      <c r="R30" s="408">
        <v>264297</v>
      </c>
      <c r="S30" s="408">
        <v>112100</v>
      </c>
      <c r="T30" s="408">
        <v>0</v>
      </c>
      <c r="U30" s="408">
        <v>45000</v>
      </c>
      <c r="V30" s="408">
        <v>0</v>
      </c>
      <c r="W30" s="408">
        <v>417888</v>
      </c>
      <c r="X30" s="408">
        <v>46334</v>
      </c>
      <c r="Y30" s="408">
        <v>0</v>
      </c>
      <c r="Z30" s="408">
        <v>45000</v>
      </c>
      <c r="AA30" s="408">
        <v>50538</v>
      </c>
      <c r="AB30" s="408">
        <v>71182</v>
      </c>
      <c r="AC30" s="408">
        <v>46444</v>
      </c>
      <c r="AD30" s="408">
        <v>46873</v>
      </c>
      <c r="AE30" s="408">
        <v>87401</v>
      </c>
      <c r="AF30" s="408">
        <v>45000</v>
      </c>
      <c r="AG30" s="408">
        <v>58441</v>
      </c>
      <c r="AH30" s="408">
        <v>0</v>
      </c>
      <c r="AI30" s="408">
        <v>155281</v>
      </c>
      <c r="AJ30" s="408">
        <v>48911</v>
      </c>
      <c r="AK30" s="408">
        <v>45000</v>
      </c>
      <c r="AL30" s="408">
        <v>49690</v>
      </c>
      <c r="AM30" s="408">
        <v>45349</v>
      </c>
      <c r="AN30" s="408">
        <v>55284</v>
      </c>
      <c r="AO30" s="408">
        <v>45000</v>
      </c>
      <c r="AP30" s="408">
        <v>45080</v>
      </c>
      <c r="AQ30" s="408">
        <v>46454</v>
      </c>
      <c r="AR30" s="408">
        <v>50169</v>
      </c>
      <c r="AS30" s="408">
        <v>364744</v>
      </c>
      <c r="AT30" s="408">
        <v>45000</v>
      </c>
      <c r="AU30" s="408">
        <v>52069</v>
      </c>
      <c r="AV30" s="408">
        <v>45000</v>
      </c>
      <c r="AW30" s="408">
        <v>45000</v>
      </c>
      <c r="AX30" s="408">
        <v>45000</v>
      </c>
      <c r="AY30" s="408">
        <v>107127</v>
      </c>
      <c r="AZ30" s="408">
        <v>99212</v>
      </c>
      <c r="BA30" s="408">
        <v>53592</v>
      </c>
      <c r="BB30" s="408">
        <v>52663</v>
      </c>
      <c r="BC30" s="408">
        <v>0</v>
      </c>
      <c r="BD30" s="408">
        <v>104857</v>
      </c>
      <c r="BE30" s="408">
        <v>52414</v>
      </c>
      <c r="BF30" s="408">
        <v>0</v>
      </c>
      <c r="BG30" s="408">
        <v>45516</v>
      </c>
      <c r="BH30" s="408">
        <v>66220</v>
      </c>
    </row>
    <row r="31" spans="1:60" x14ac:dyDescent="0.3">
      <c r="A31" s="408">
        <v>388</v>
      </c>
      <c r="B31" s="408" t="s">
        <v>72</v>
      </c>
      <c r="D31" s="408">
        <v>57570847</v>
      </c>
      <c r="E31" s="408">
        <v>107926704</v>
      </c>
      <c r="F31" s="408">
        <v>96170181</v>
      </c>
      <c r="G31" s="408">
        <v>36006331</v>
      </c>
      <c r="H31" s="408">
        <v>117155916</v>
      </c>
      <c r="I31" s="408">
        <v>56214793</v>
      </c>
      <c r="J31" s="408">
        <v>31048061</v>
      </c>
      <c r="K31" s="408">
        <v>36262988</v>
      </c>
      <c r="L31" s="408">
        <v>68273816</v>
      </c>
      <c r="M31" s="408">
        <v>23031916</v>
      </c>
      <c r="N31" s="408">
        <v>48182288</v>
      </c>
      <c r="O31" s="408">
        <v>137481336</v>
      </c>
      <c r="P31" s="408">
        <v>63329457</v>
      </c>
      <c r="Q31" s="408">
        <v>21881092</v>
      </c>
      <c r="R31" s="408">
        <v>157499409</v>
      </c>
      <c r="S31" s="408">
        <v>318806764</v>
      </c>
      <c r="T31" s="408">
        <v>30422620</v>
      </c>
      <c r="U31" s="408">
        <v>23850278</v>
      </c>
      <c r="V31" s="408">
        <v>1799425</v>
      </c>
      <c r="W31" s="408">
        <v>281577180</v>
      </c>
      <c r="X31" s="408">
        <v>99449113</v>
      </c>
      <c r="Y31" s="408">
        <v>21355910</v>
      </c>
      <c r="Z31" s="408">
        <v>119637450</v>
      </c>
      <c r="AA31" s="408">
        <v>21854164</v>
      </c>
      <c r="AB31" s="408">
        <v>54357114</v>
      </c>
      <c r="AC31" s="408">
        <v>267732013</v>
      </c>
      <c r="AD31" s="408">
        <v>29270241</v>
      </c>
      <c r="AE31" s="408">
        <v>157530859</v>
      </c>
      <c r="AF31" s="408">
        <v>75257467</v>
      </c>
      <c r="AG31" s="408">
        <v>29643322</v>
      </c>
      <c r="AH31" s="408">
        <v>229845666</v>
      </c>
      <c r="AI31" s="408">
        <v>133549730</v>
      </c>
      <c r="AJ31" s="408">
        <v>204615396</v>
      </c>
      <c r="AK31" s="408">
        <v>99959925</v>
      </c>
      <c r="AL31" s="408">
        <v>86498843</v>
      </c>
      <c r="AM31" s="408">
        <v>68472741</v>
      </c>
      <c r="AN31" s="408">
        <v>82227577</v>
      </c>
      <c r="AO31" s="408">
        <v>63768811</v>
      </c>
      <c r="AP31" s="408">
        <v>81263826</v>
      </c>
      <c r="AQ31" s="408">
        <v>25224619</v>
      </c>
      <c r="AR31" s="408">
        <v>26334338</v>
      </c>
      <c r="AS31" s="408">
        <v>46395896</v>
      </c>
      <c r="AT31" s="408">
        <v>10199846</v>
      </c>
      <c r="AU31" s="408">
        <v>446658792</v>
      </c>
      <c r="AV31" s="408">
        <v>67670622</v>
      </c>
      <c r="AW31" s="408">
        <v>1811402882</v>
      </c>
      <c r="AX31" s="408">
        <v>28994446</v>
      </c>
      <c r="AY31" s="408">
        <v>21121218</v>
      </c>
      <c r="AZ31" s="408">
        <v>58301678</v>
      </c>
      <c r="BA31" s="408">
        <v>177497522</v>
      </c>
      <c r="BB31" s="408">
        <v>14460960</v>
      </c>
      <c r="BC31" s="408">
        <v>27183812</v>
      </c>
      <c r="BD31" s="408">
        <v>91114342</v>
      </c>
      <c r="BE31" s="408">
        <v>108646254</v>
      </c>
      <c r="BF31" s="408">
        <v>681885688</v>
      </c>
      <c r="BG31" s="408">
        <v>55449884</v>
      </c>
      <c r="BH31" s="408">
        <v>26162513</v>
      </c>
    </row>
    <row r="32" spans="1:60" x14ac:dyDescent="0.3">
      <c r="A32" s="408">
        <v>389</v>
      </c>
      <c r="B32" s="408" t="s">
        <v>79</v>
      </c>
      <c r="D32" s="408">
        <v>0</v>
      </c>
      <c r="E32" s="408">
        <v>0</v>
      </c>
      <c r="F32" s="408">
        <v>0</v>
      </c>
      <c r="G32" s="408">
        <v>0</v>
      </c>
      <c r="H32" s="408">
        <v>0</v>
      </c>
      <c r="I32" s="408">
        <v>0</v>
      </c>
      <c r="J32" s="408">
        <v>0</v>
      </c>
      <c r="K32" s="408">
        <v>0</v>
      </c>
      <c r="L32" s="408">
        <v>0</v>
      </c>
      <c r="M32" s="408">
        <v>0</v>
      </c>
      <c r="N32" s="408">
        <v>0</v>
      </c>
      <c r="O32" s="408">
        <v>0</v>
      </c>
      <c r="P32" s="408">
        <v>0</v>
      </c>
      <c r="Q32" s="408">
        <v>0</v>
      </c>
      <c r="R32" s="408">
        <v>0</v>
      </c>
      <c r="S32" s="408">
        <v>0</v>
      </c>
      <c r="T32" s="408">
        <v>0</v>
      </c>
      <c r="U32" s="408">
        <v>0</v>
      </c>
      <c r="V32" s="408">
        <v>0</v>
      </c>
      <c r="W32" s="408">
        <v>0</v>
      </c>
      <c r="X32" s="408">
        <v>0</v>
      </c>
      <c r="Y32" s="408">
        <v>0</v>
      </c>
      <c r="Z32" s="408">
        <v>0</v>
      </c>
      <c r="AA32" s="408">
        <v>0</v>
      </c>
      <c r="AB32" s="408">
        <v>0</v>
      </c>
      <c r="AC32" s="408">
        <v>0</v>
      </c>
      <c r="AD32" s="408">
        <v>0</v>
      </c>
      <c r="AE32" s="408">
        <v>0</v>
      </c>
      <c r="AF32" s="408">
        <v>0</v>
      </c>
      <c r="AG32" s="408">
        <v>0</v>
      </c>
      <c r="AH32" s="408">
        <v>0</v>
      </c>
      <c r="AI32" s="408">
        <v>0</v>
      </c>
      <c r="AJ32" s="408">
        <v>0</v>
      </c>
      <c r="AK32" s="408">
        <v>0</v>
      </c>
      <c r="AL32" s="408">
        <v>0</v>
      </c>
      <c r="AM32" s="408">
        <v>0</v>
      </c>
      <c r="AN32" s="408">
        <v>0</v>
      </c>
      <c r="AO32" s="408">
        <v>0</v>
      </c>
      <c r="AP32" s="408">
        <v>0</v>
      </c>
      <c r="AQ32" s="408">
        <v>0</v>
      </c>
      <c r="AR32" s="408">
        <v>0</v>
      </c>
      <c r="AS32" s="408">
        <v>0</v>
      </c>
      <c r="AT32" s="408">
        <v>0</v>
      </c>
      <c r="AU32" s="408">
        <v>0</v>
      </c>
      <c r="AV32" s="408">
        <v>0</v>
      </c>
      <c r="AW32" s="408">
        <v>0</v>
      </c>
      <c r="AX32" s="408">
        <v>0</v>
      </c>
      <c r="AY32" s="408">
        <v>0</v>
      </c>
      <c r="AZ32" s="408">
        <v>0</v>
      </c>
      <c r="BA32" s="408">
        <v>0</v>
      </c>
      <c r="BB32" s="408">
        <v>0</v>
      </c>
      <c r="BC32" s="408">
        <v>0</v>
      </c>
      <c r="BD32" s="408">
        <v>0</v>
      </c>
      <c r="BE32" s="408">
        <v>0</v>
      </c>
      <c r="BF32" s="408">
        <v>0</v>
      </c>
      <c r="BG32" s="408">
        <v>0</v>
      </c>
      <c r="BH32" s="408">
        <v>0</v>
      </c>
    </row>
    <row r="33" spans="1:60" x14ac:dyDescent="0.3">
      <c r="A33" s="408">
        <v>391</v>
      </c>
      <c r="B33" s="408" t="s">
        <v>83</v>
      </c>
      <c r="D33" s="408">
        <v>24574</v>
      </c>
      <c r="E33" s="408">
        <v>4619</v>
      </c>
      <c r="F33" s="408">
        <v>71972</v>
      </c>
      <c r="G33" s="408">
        <v>101133</v>
      </c>
      <c r="H33" s="408">
        <v>43544</v>
      </c>
      <c r="I33" s="408">
        <v>307068</v>
      </c>
      <c r="J33" s="408">
        <v>66779</v>
      </c>
      <c r="K33" s="408">
        <v>114211</v>
      </c>
      <c r="L33" s="408">
        <v>133184</v>
      </c>
      <c r="M33" s="408">
        <v>0</v>
      </c>
      <c r="N33" s="408">
        <v>48272</v>
      </c>
      <c r="O33" s="408">
        <v>122549</v>
      </c>
      <c r="P33" s="408">
        <v>146400</v>
      </c>
      <c r="Q33" s="408">
        <v>223461</v>
      </c>
      <c r="R33" s="408">
        <v>33103</v>
      </c>
      <c r="S33" s="408">
        <v>415867</v>
      </c>
      <c r="T33" s="408">
        <v>142455</v>
      </c>
      <c r="U33" s="408">
        <v>0</v>
      </c>
      <c r="V33" s="408">
        <v>17757</v>
      </c>
      <c r="W33" s="408">
        <v>79910</v>
      </c>
      <c r="X33" s="408">
        <v>138486</v>
      </c>
      <c r="Y33" s="408">
        <v>92</v>
      </c>
      <c r="Z33" s="408">
        <v>134052</v>
      </c>
      <c r="AA33" s="408">
        <v>5395</v>
      </c>
      <c r="AB33" s="408">
        <v>36077</v>
      </c>
      <c r="AC33" s="408">
        <v>59676</v>
      </c>
      <c r="AD33" s="408">
        <v>323037</v>
      </c>
      <c r="AE33" s="408">
        <v>895583</v>
      </c>
      <c r="AF33" s="408">
        <v>184562</v>
      </c>
      <c r="AG33" s="408">
        <v>33834</v>
      </c>
      <c r="AH33" s="408">
        <v>1701810</v>
      </c>
      <c r="AI33" s="408">
        <v>49682</v>
      </c>
      <c r="AJ33" s="408">
        <v>79513</v>
      </c>
      <c r="AK33" s="408">
        <v>56475</v>
      </c>
      <c r="AL33" s="408">
        <v>1729</v>
      </c>
      <c r="AM33" s="408">
        <v>329449</v>
      </c>
      <c r="AN33" s="408">
        <v>0</v>
      </c>
      <c r="AO33" s="408">
        <v>116846</v>
      </c>
      <c r="AP33" s="408">
        <v>20668</v>
      </c>
      <c r="AQ33" s="408">
        <v>63074</v>
      </c>
      <c r="AR33" s="408">
        <v>311001</v>
      </c>
      <c r="AS33" s="408">
        <v>55000</v>
      </c>
      <c r="AT33" s="408">
        <v>32845</v>
      </c>
      <c r="AU33" s="408">
        <v>1671786</v>
      </c>
      <c r="AV33" s="408">
        <v>40769</v>
      </c>
      <c r="AW33" s="408">
        <v>5820934</v>
      </c>
      <c r="AX33" s="408">
        <v>9802</v>
      </c>
      <c r="AY33" s="408">
        <v>12469</v>
      </c>
      <c r="AZ33" s="408">
        <v>133792</v>
      </c>
      <c r="BA33" s="408">
        <v>875</v>
      </c>
      <c r="BB33" s="408">
        <v>50273</v>
      </c>
      <c r="BC33" s="408">
        <v>14634</v>
      </c>
      <c r="BD33" s="408">
        <v>889752</v>
      </c>
      <c r="BE33" s="408">
        <v>8004</v>
      </c>
      <c r="BF33" s="408">
        <v>1036511</v>
      </c>
      <c r="BG33" s="408">
        <v>27152</v>
      </c>
      <c r="BH33" s="408">
        <v>3920</v>
      </c>
    </row>
    <row r="34" spans="1:60" x14ac:dyDescent="0.3">
      <c r="A34" s="408">
        <v>500</v>
      </c>
      <c r="B34" s="408" t="s">
        <v>68</v>
      </c>
      <c r="D34" s="408">
        <v>0</v>
      </c>
      <c r="E34" s="408">
        <v>0</v>
      </c>
      <c r="F34" s="408">
        <v>0</v>
      </c>
      <c r="G34" s="408">
        <v>0</v>
      </c>
      <c r="H34" s="408">
        <v>0</v>
      </c>
      <c r="I34" s="408">
        <v>0</v>
      </c>
      <c r="J34" s="408">
        <v>0</v>
      </c>
      <c r="K34" s="408">
        <v>0</v>
      </c>
      <c r="L34" s="408">
        <v>0</v>
      </c>
      <c r="M34" s="408">
        <v>0</v>
      </c>
      <c r="N34" s="408">
        <v>0</v>
      </c>
      <c r="O34" s="408">
        <v>0</v>
      </c>
      <c r="P34" s="408">
        <v>0</v>
      </c>
      <c r="Q34" s="408">
        <v>0</v>
      </c>
      <c r="R34" s="408">
        <v>0</v>
      </c>
      <c r="S34" s="408">
        <v>0</v>
      </c>
      <c r="T34" s="408">
        <v>2184627</v>
      </c>
      <c r="U34" s="408">
        <v>0</v>
      </c>
      <c r="V34" s="408">
        <v>0</v>
      </c>
      <c r="W34" s="408">
        <v>0</v>
      </c>
      <c r="X34" s="408">
        <v>0</v>
      </c>
      <c r="Y34" s="408">
        <v>0</v>
      </c>
      <c r="Z34" s="408">
        <v>0</v>
      </c>
      <c r="AA34" s="408">
        <v>0</v>
      </c>
      <c r="AB34" s="408">
        <v>0</v>
      </c>
      <c r="AC34" s="408">
        <v>0</v>
      </c>
      <c r="AD34" s="408">
        <v>120103</v>
      </c>
      <c r="AE34" s="408">
        <v>0</v>
      </c>
      <c r="AF34" s="408">
        <v>0</v>
      </c>
      <c r="AG34" s="408">
        <v>0</v>
      </c>
      <c r="AH34" s="408">
        <v>0</v>
      </c>
      <c r="AI34" s="408">
        <v>0</v>
      </c>
      <c r="AJ34" s="408">
        <v>0</v>
      </c>
      <c r="AK34" s="408">
        <v>0</v>
      </c>
      <c r="AL34" s="408">
        <v>0</v>
      </c>
      <c r="AM34" s="408">
        <v>0</v>
      </c>
      <c r="AN34" s="408">
        <v>0</v>
      </c>
      <c r="AO34" s="408">
        <v>0</v>
      </c>
      <c r="AP34" s="408">
        <v>0</v>
      </c>
      <c r="AQ34" s="408">
        <v>0</v>
      </c>
      <c r="AR34" s="408">
        <v>0</v>
      </c>
      <c r="AS34" s="408">
        <v>0</v>
      </c>
      <c r="AT34" s="408">
        <v>0</v>
      </c>
      <c r="AU34" s="408">
        <v>0</v>
      </c>
      <c r="AV34" s="408">
        <v>196438</v>
      </c>
      <c r="AW34" s="408">
        <v>0</v>
      </c>
      <c r="AX34" s="408">
        <v>0</v>
      </c>
      <c r="AY34" s="408">
        <v>0</v>
      </c>
      <c r="AZ34" s="408">
        <v>0</v>
      </c>
      <c r="BA34" s="408">
        <v>0</v>
      </c>
      <c r="BB34" s="408">
        <v>0</v>
      </c>
      <c r="BC34" s="408">
        <v>0</v>
      </c>
      <c r="BD34" s="408">
        <v>0</v>
      </c>
      <c r="BE34" s="408">
        <v>0</v>
      </c>
      <c r="BF34" s="408">
        <v>0</v>
      </c>
      <c r="BG34" s="408">
        <v>0</v>
      </c>
      <c r="BH34" s="408">
        <v>0</v>
      </c>
    </row>
    <row r="35" spans="1:60" x14ac:dyDescent="0.3">
      <c r="A35" s="408">
        <v>502</v>
      </c>
      <c r="B35" s="408" t="s">
        <v>70</v>
      </c>
      <c r="D35" s="408">
        <v>642769</v>
      </c>
      <c r="E35" s="408">
        <v>3660273</v>
      </c>
      <c r="F35" s="408">
        <v>3539634</v>
      </c>
      <c r="G35" s="408">
        <v>1931785</v>
      </c>
      <c r="H35" s="408">
        <v>4168346</v>
      </c>
      <c r="I35" s="408">
        <v>1005344</v>
      </c>
      <c r="J35" s="408">
        <v>417070</v>
      </c>
      <c r="K35" s="408">
        <v>1806185</v>
      </c>
      <c r="L35" s="408">
        <v>1611760</v>
      </c>
      <c r="M35" s="408">
        <v>255689</v>
      </c>
      <c r="N35" s="408">
        <v>1254747</v>
      </c>
      <c r="O35" s="408">
        <v>3821223</v>
      </c>
      <c r="P35" s="408">
        <v>4241793</v>
      </c>
      <c r="Q35" s="408">
        <v>472350</v>
      </c>
      <c r="R35" s="408">
        <v>4877452</v>
      </c>
      <c r="S35" s="408">
        <v>8405871</v>
      </c>
      <c r="T35" s="408">
        <v>2046220</v>
      </c>
      <c r="U35" s="408">
        <v>102235</v>
      </c>
      <c r="V35" s="408">
        <v>0</v>
      </c>
      <c r="W35" s="408">
        <v>5983681</v>
      </c>
      <c r="X35" s="408">
        <v>3174902</v>
      </c>
      <c r="Y35" s="408">
        <v>542296</v>
      </c>
      <c r="Z35" s="408">
        <v>4343358</v>
      </c>
      <c r="AA35" s="408">
        <v>200871</v>
      </c>
      <c r="AB35" s="408">
        <v>2780930</v>
      </c>
      <c r="AC35" s="408">
        <v>10050040</v>
      </c>
      <c r="AD35" s="408">
        <v>117306</v>
      </c>
      <c r="AE35" s="408">
        <v>7549030</v>
      </c>
      <c r="AF35" s="408">
        <v>1691717</v>
      </c>
      <c r="AG35" s="408">
        <v>918106</v>
      </c>
      <c r="AH35" s="408">
        <v>6514054</v>
      </c>
      <c r="AI35" s="408">
        <v>5560586</v>
      </c>
      <c r="AJ35" s="408">
        <v>3952860</v>
      </c>
      <c r="AK35" s="408">
        <v>1681307</v>
      </c>
      <c r="AL35" s="408">
        <v>3440898</v>
      </c>
      <c r="AM35" s="408">
        <v>2077005</v>
      </c>
      <c r="AN35" s="408">
        <v>3007175</v>
      </c>
      <c r="AO35" s="408">
        <v>1347298</v>
      </c>
      <c r="AP35" s="408">
        <v>2926600</v>
      </c>
      <c r="AQ35" s="408">
        <v>631992</v>
      </c>
      <c r="AR35" s="408">
        <v>10020970</v>
      </c>
      <c r="AS35" s="408">
        <v>1267551</v>
      </c>
      <c r="AT35" s="408">
        <v>301853</v>
      </c>
      <c r="AU35" s="408">
        <v>8835791</v>
      </c>
      <c r="AV35" s="408">
        <v>1942564</v>
      </c>
      <c r="AW35" s="408">
        <v>39265114</v>
      </c>
      <c r="AX35" s="408">
        <v>1389335</v>
      </c>
      <c r="AY35" s="408">
        <v>169448</v>
      </c>
      <c r="AZ35" s="408">
        <v>2297333</v>
      </c>
      <c r="BA35" s="408">
        <v>9515237</v>
      </c>
      <c r="BB35" s="408">
        <v>228432</v>
      </c>
      <c r="BC35" s="408">
        <v>1773253</v>
      </c>
      <c r="BD35" s="408">
        <v>1199553</v>
      </c>
      <c r="BE35" s="408">
        <v>3440592</v>
      </c>
      <c r="BF35" s="408">
        <v>17484197</v>
      </c>
      <c r="BG35" s="408">
        <v>3358879</v>
      </c>
      <c r="BH35" s="408">
        <v>716666</v>
      </c>
    </row>
    <row r="36" spans="1:60" x14ac:dyDescent="0.3">
      <c r="A36" s="408">
        <v>503</v>
      </c>
      <c r="B36" s="408" t="s">
        <v>71</v>
      </c>
      <c r="D36" s="408">
        <v>0</v>
      </c>
      <c r="E36" s="408">
        <v>0</v>
      </c>
      <c r="F36" s="408">
        <v>0</v>
      </c>
      <c r="G36" s="408">
        <v>0</v>
      </c>
      <c r="H36" s="408">
        <v>0</v>
      </c>
      <c r="I36" s="408">
        <v>0</v>
      </c>
      <c r="J36" s="408">
        <v>0</v>
      </c>
      <c r="K36" s="408">
        <v>0</v>
      </c>
      <c r="L36" s="408">
        <v>0</v>
      </c>
      <c r="M36" s="408">
        <v>0</v>
      </c>
      <c r="N36" s="408">
        <v>0</v>
      </c>
      <c r="O36" s="408">
        <v>0</v>
      </c>
      <c r="P36" s="408">
        <v>0</v>
      </c>
      <c r="Q36" s="408">
        <v>0</v>
      </c>
      <c r="R36" s="408">
        <v>0</v>
      </c>
      <c r="S36" s="408">
        <v>0</v>
      </c>
      <c r="T36" s="408">
        <v>0</v>
      </c>
      <c r="U36" s="408">
        <v>0</v>
      </c>
      <c r="V36" s="408">
        <v>0</v>
      </c>
      <c r="W36" s="408">
        <v>0</v>
      </c>
      <c r="X36" s="408">
        <v>0</v>
      </c>
      <c r="Y36" s="408">
        <v>0</v>
      </c>
      <c r="Z36" s="408">
        <v>0</v>
      </c>
      <c r="AA36" s="408">
        <v>0</v>
      </c>
      <c r="AB36" s="408">
        <v>0</v>
      </c>
      <c r="AC36" s="408">
        <v>0</v>
      </c>
      <c r="AD36" s="408">
        <v>0</v>
      </c>
      <c r="AE36" s="408">
        <v>0</v>
      </c>
      <c r="AF36" s="408">
        <v>0</v>
      </c>
      <c r="AG36" s="408">
        <v>0</v>
      </c>
      <c r="AH36" s="408">
        <v>0</v>
      </c>
      <c r="AI36" s="408">
        <v>0</v>
      </c>
      <c r="AJ36" s="408">
        <v>0</v>
      </c>
      <c r="AK36" s="408">
        <v>0</v>
      </c>
      <c r="AL36" s="408">
        <v>0</v>
      </c>
      <c r="AM36" s="408">
        <v>0</v>
      </c>
      <c r="AN36" s="408">
        <v>0</v>
      </c>
      <c r="AO36" s="408">
        <v>0</v>
      </c>
      <c r="AP36" s="408">
        <v>0</v>
      </c>
      <c r="AQ36" s="408">
        <v>0</v>
      </c>
      <c r="AR36" s="408">
        <v>0</v>
      </c>
      <c r="AS36" s="408">
        <v>0</v>
      </c>
      <c r="AT36" s="408">
        <v>0</v>
      </c>
      <c r="AU36" s="408">
        <v>0</v>
      </c>
      <c r="AV36" s="408">
        <v>0</v>
      </c>
      <c r="AW36" s="408">
        <v>0</v>
      </c>
      <c r="AX36" s="408">
        <v>0</v>
      </c>
      <c r="AY36" s="408">
        <v>0</v>
      </c>
      <c r="AZ36" s="408">
        <v>0</v>
      </c>
      <c r="BA36" s="408">
        <v>0</v>
      </c>
      <c r="BB36" s="408">
        <v>0</v>
      </c>
      <c r="BC36" s="408">
        <v>0</v>
      </c>
      <c r="BD36" s="408">
        <v>0</v>
      </c>
      <c r="BE36" s="408">
        <v>0</v>
      </c>
      <c r="BF36" s="408">
        <v>0</v>
      </c>
      <c r="BG36" s="408">
        <v>0</v>
      </c>
      <c r="BH36" s="408">
        <v>0</v>
      </c>
    </row>
    <row r="37" spans="1:60" x14ac:dyDescent="0.3">
      <c r="A37" s="408">
        <v>504</v>
      </c>
      <c r="B37" s="408" t="s">
        <v>74</v>
      </c>
      <c r="D37" s="408">
        <v>51835562</v>
      </c>
      <c r="E37" s="408">
        <v>92206543</v>
      </c>
      <c r="F37" s="408">
        <v>86071802</v>
      </c>
      <c r="G37" s="408">
        <v>31700639</v>
      </c>
      <c r="H37" s="408">
        <v>94261087</v>
      </c>
      <c r="I37" s="408">
        <v>42917588</v>
      </c>
      <c r="J37" s="408">
        <v>26313505</v>
      </c>
      <c r="K37" s="408">
        <v>31911007</v>
      </c>
      <c r="L37" s="408">
        <v>62533892</v>
      </c>
      <c r="M37" s="408">
        <v>18924404</v>
      </c>
      <c r="N37" s="408">
        <v>39789641</v>
      </c>
      <c r="O37" s="408">
        <v>112328118</v>
      </c>
      <c r="P37" s="408">
        <v>44982271</v>
      </c>
      <c r="Q37" s="408">
        <v>18489685</v>
      </c>
      <c r="R37" s="408">
        <v>142475548</v>
      </c>
      <c r="S37" s="408">
        <v>235532967</v>
      </c>
      <c r="T37" s="408">
        <v>26404358</v>
      </c>
      <c r="U37" s="408">
        <v>18992982</v>
      </c>
      <c r="V37" s="408">
        <v>1789717</v>
      </c>
      <c r="W37" s="408">
        <v>234013696</v>
      </c>
      <c r="X37" s="408">
        <v>63242769</v>
      </c>
      <c r="Y37" s="408">
        <v>16988031</v>
      </c>
      <c r="Z37" s="408">
        <v>92370171</v>
      </c>
      <c r="AA37" s="408">
        <v>18462569</v>
      </c>
      <c r="AB37" s="408">
        <v>47166345</v>
      </c>
      <c r="AC37" s="408">
        <v>243044383</v>
      </c>
      <c r="AD37" s="408">
        <v>24651666</v>
      </c>
      <c r="AE37" s="408">
        <v>138600010</v>
      </c>
      <c r="AF37" s="408">
        <v>66412366</v>
      </c>
      <c r="AG37" s="408">
        <v>26932618</v>
      </c>
      <c r="AH37" s="408">
        <v>238140748</v>
      </c>
      <c r="AI37" s="408">
        <v>116731171</v>
      </c>
      <c r="AJ37" s="408">
        <v>163166140</v>
      </c>
      <c r="AK37" s="408">
        <v>84424927</v>
      </c>
      <c r="AL37" s="408">
        <v>77909633</v>
      </c>
      <c r="AM37" s="408">
        <v>59949643</v>
      </c>
      <c r="AN37" s="408">
        <v>76233439</v>
      </c>
      <c r="AO37" s="408">
        <v>56739528</v>
      </c>
      <c r="AP37" s="408">
        <v>69192417</v>
      </c>
      <c r="AQ37" s="408">
        <v>24083494</v>
      </c>
      <c r="AR37" s="408">
        <v>22630386</v>
      </c>
      <c r="AS37" s="408">
        <v>32004816</v>
      </c>
      <c r="AT37" s="408">
        <v>8068204</v>
      </c>
      <c r="AU37" s="408">
        <v>319015600</v>
      </c>
      <c r="AV37" s="408">
        <v>75234374</v>
      </c>
      <c r="AW37" s="408">
        <v>1306168394</v>
      </c>
      <c r="AX37" s="408">
        <v>25007771</v>
      </c>
      <c r="AY37" s="408">
        <v>17906370</v>
      </c>
      <c r="AZ37" s="408">
        <v>41210137</v>
      </c>
      <c r="BA37" s="408">
        <v>166428370</v>
      </c>
      <c r="BB37" s="408">
        <v>13821440</v>
      </c>
      <c r="BC37" s="408">
        <v>25138286</v>
      </c>
      <c r="BD37" s="408">
        <v>85716576</v>
      </c>
      <c r="BE37" s="408">
        <v>100093345</v>
      </c>
      <c r="BF37" s="408">
        <v>538213915</v>
      </c>
      <c r="BG37" s="408">
        <v>50431332</v>
      </c>
      <c r="BH37" s="408">
        <v>24207618</v>
      </c>
    </row>
    <row r="38" spans="1:60" x14ac:dyDescent="0.3">
      <c r="A38" s="408">
        <v>505</v>
      </c>
      <c r="B38" s="408" t="s">
        <v>75</v>
      </c>
      <c r="D38" s="408">
        <v>0</v>
      </c>
      <c r="E38" s="408">
        <v>365758</v>
      </c>
      <c r="F38" s="408">
        <v>414967</v>
      </c>
      <c r="G38" s="408">
        <v>0</v>
      </c>
      <c r="H38" s="408">
        <v>4069446</v>
      </c>
      <c r="I38" s="408">
        <v>165061</v>
      </c>
      <c r="J38" s="408">
        <v>187778</v>
      </c>
      <c r="K38" s="408">
        <v>163044</v>
      </c>
      <c r="L38" s="408">
        <v>0</v>
      </c>
      <c r="M38" s="408">
        <v>277777</v>
      </c>
      <c r="N38" s="408">
        <v>170024</v>
      </c>
      <c r="O38" s="408">
        <v>268267</v>
      </c>
      <c r="P38" s="408">
        <v>0</v>
      </c>
      <c r="Q38" s="408">
        <v>0</v>
      </c>
      <c r="R38" s="408">
        <v>468860</v>
      </c>
      <c r="S38" s="408">
        <v>390349</v>
      </c>
      <c r="T38" s="408">
        <v>0</v>
      </c>
      <c r="U38" s="408">
        <v>122180</v>
      </c>
      <c r="V38" s="408">
        <v>500000</v>
      </c>
      <c r="W38" s="408">
        <v>911990</v>
      </c>
      <c r="X38" s="408">
        <v>100229</v>
      </c>
      <c r="Y38" s="408">
        <v>100941</v>
      </c>
      <c r="Z38" s="408">
        <v>691788</v>
      </c>
      <c r="AA38" s="408">
        <v>23473</v>
      </c>
      <c r="AB38" s="408">
        <v>406666</v>
      </c>
      <c r="AC38" s="408">
        <v>2699147</v>
      </c>
      <c r="AD38" s="408">
        <v>50426</v>
      </c>
      <c r="AE38" s="408">
        <v>448411</v>
      </c>
      <c r="AF38" s="408">
        <v>289732</v>
      </c>
      <c r="AG38" s="408">
        <v>0</v>
      </c>
      <c r="AH38" s="408">
        <v>0</v>
      </c>
      <c r="AI38" s="408">
        <v>729275</v>
      </c>
      <c r="AJ38" s="408">
        <v>343984</v>
      </c>
      <c r="AK38" s="408">
        <v>0</v>
      </c>
      <c r="AL38" s="408">
        <v>507501</v>
      </c>
      <c r="AM38" s="408">
        <v>265684</v>
      </c>
      <c r="AN38" s="408">
        <v>444212</v>
      </c>
      <c r="AO38" s="408">
        <v>1427466</v>
      </c>
      <c r="AP38" s="408">
        <v>495748</v>
      </c>
      <c r="AQ38" s="408">
        <v>47418</v>
      </c>
      <c r="AR38" s="408">
        <v>0</v>
      </c>
      <c r="AS38" s="408">
        <v>78998</v>
      </c>
      <c r="AT38" s="408">
        <v>0</v>
      </c>
      <c r="AU38" s="408">
        <v>2168758</v>
      </c>
      <c r="AV38" s="408">
        <v>46090</v>
      </c>
      <c r="AW38" s="408">
        <v>0</v>
      </c>
      <c r="AX38" s="408">
        <v>250366</v>
      </c>
      <c r="AY38" s="408">
        <v>0</v>
      </c>
      <c r="AZ38" s="408">
        <v>47606</v>
      </c>
      <c r="BA38" s="408">
        <v>49288</v>
      </c>
      <c r="BB38" s="408">
        <v>0</v>
      </c>
      <c r="BC38" s="408">
        <v>124955</v>
      </c>
      <c r="BD38" s="408">
        <v>11593333</v>
      </c>
      <c r="BE38" s="408">
        <v>172650</v>
      </c>
      <c r="BF38" s="408">
        <v>0</v>
      </c>
      <c r="BG38" s="408">
        <v>928862</v>
      </c>
      <c r="BH38" s="408">
        <v>958279</v>
      </c>
    </row>
    <row r="39" spans="1:60" x14ac:dyDescent="0.3">
      <c r="A39" s="408">
        <v>506</v>
      </c>
      <c r="B39" s="408" t="s">
        <v>81</v>
      </c>
      <c r="D39" s="408">
        <v>1981897</v>
      </c>
      <c r="E39" s="408">
        <v>5888260</v>
      </c>
      <c r="F39" s="408">
        <v>1459455</v>
      </c>
      <c r="G39" s="408">
        <v>2297879</v>
      </c>
      <c r="H39" s="408">
        <v>2053548</v>
      </c>
      <c r="I39" s="408">
        <v>646557</v>
      </c>
      <c r="J39" s="408">
        <v>517260</v>
      </c>
      <c r="K39" s="408">
        <v>4185414</v>
      </c>
      <c r="L39" s="408">
        <v>8389221</v>
      </c>
      <c r="M39" s="408">
        <v>635715</v>
      </c>
      <c r="N39" s="408">
        <v>5097185</v>
      </c>
      <c r="O39" s="408">
        <v>7648798</v>
      </c>
      <c r="P39" s="408">
        <v>6232597</v>
      </c>
      <c r="Q39" s="408">
        <v>1027602</v>
      </c>
      <c r="R39" s="408">
        <v>11686082</v>
      </c>
      <c r="S39" s="408">
        <v>21405181</v>
      </c>
      <c r="T39" s="408">
        <v>3860810</v>
      </c>
      <c r="U39" s="408">
        <v>403528</v>
      </c>
      <c r="V39" s="408">
        <v>1613633</v>
      </c>
      <c r="W39" s="408">
        <v>33063107</v>
      </c>
      <c r="X39" s="408">
        <v>5271359</v>
      </c>
      <c r="Y39" s="408">
        <v>871032</v>
      </c>
      <c r="Z39" s="408">
        <v>9129649</v>
      </c>
      <c r="AA39" s="408">
        <v>1277948</v>
      </c>
      <c r="AB39" s="408">
        <v>1863284</v>
      </c>
      <c r="AC39" s="408">
        <v>14391439</v>
      </c>
      <c r="AD39" s="408">
        <v>1222442</v>
      </c>
      <c r="AE39" s="408">
        <v>8370944</v>
      </c>
      <c r="AF39" s="408">
        <v>5290421</v>
      </c>
      <c r="AG39" s="408">
        <v>3068120</v>
      </c>
      <c r="AH39" s="408">
        <v>8778221</v>
      </c>
      <c r="AI39" s="408">
        <v>9720637</v>
      </c>
      <c r="AJ39" s="408">
        <v>14045076</v>
      </c>
      <c r="AK39" s="408">
        <v>2125921</v>
      </c>
      <c r="AL39" s="408">
        <v>7193155</v>
      </c>
      <c r="AM39" s="408">
        <v>4097738</v>
      </c>
      <c r="AN39" s="408">
        <v>2876677</v>
      </c>
      <c r="AO39" s="408">
        <v>3435784</v>
      </c>
      <c r="AP39" s="408">
        <v>3627177</v>
      </c>
      <c r="AQ39" s="408">
        <v>736</v>
      </c>
      <c r="AR39" s="408">
        <v>2250744</v>
      </c>
      <c r="AS39" s="408">
        <v>2937019</v>
      </c>
      <c r="AT39" s="408">
        <v>365824</v>
      </c>
      <c r="AU39" s="408">
        <v>13154266</v>
      </c>
      <c r="AV39" s="408">
        <v>2836089</v>
      </c>
      <c r="AW39" s="408">
        <v>142629417</v>
      </c>
      <c r="AX39" s="408">
        <v>1197145</v>
      </c>
      <c r="AY39" s="408">
        <v>1250364</v>
      </c>
      <c r="AZ39" s="408">
        <v>3734069</v>
      </c>
      <c r="BA39" s="408">
        <v>10113584</v>
      </c>
      <c r="BB39" s="408">
        <v>942428</v>
      </c>
      <c r="BC39" s="408">
        <v>2479629</v>
      </c>
      <c r="BD39" s="408">
        <v>29523564</v>
      </c>
      <c r="BE39" s="408">
        <v>18167346</v>
      </c>
      <c r="BF39" s="408">
        <v>27377398</v>
      </c>
      <c r="BG39" s="408">
        <v>1084023</v>
      </c>
      <c r="BH39" s="408">
        <v>3212244</v>
      </c>
    </row>
    <row r="40" spans="1:60" x14ac:dyDescent="0.3">
      <c r="A40" s="408">
        <v>507</v>
      </c>
      <c r="B40" s="408" t="s">
        <v>280</v>
      </c>
      <c r="D40" s="408">
        <v>0</v>
      </c>
      <c r="E40" s="408">
        <v>-55837</v>
      </c>
      <c r="F40" s="408">
        <v>-59198</v>
      </c>
      <c r="G40" s="408">
        <v>0</v>
      </c>
      <c r="H40" s="408">
        <v>0</v>
      </c>
      <c r="I40" s="408">
        <v>-434514</v>
      </c>
      <c r="J40" s="408">
        <v>-92834</v>
      </c>
      <c r="K40" s="408">
        <v>-15624</v>
      </c>
      <c r="L40" s="408">
        <v>0</v>
      </c>
      <c r="M40" s="408">
        <v>-649348</v>
      </c>
      <c r="N40" s="408">
        <v>-40437</v>
      </c>
      <c r="O40" s="408">
        <v>-291782</v>
      </c>
      <c r="P40" s="408">
        <v>0</v>
      </c>
      <c r="Q40" s="408">
        <v>0</v>
      </c>
      <c r="R40" s="408">
        <v>-15051</v>
      </c>
      <c r="S40" s="408">
        <v>195743</v>
      </c>
      <c r="T40" s="408">
        <v>0</v>
      </c>
      <c r="U40" s="408">
        <v>-48235</v>
      </c>
      <c r="V40" s="408">
        <v>0</v>
      </c>
      <c r="W40" s="408">
        <v>49946</v>
      </c>
      <c r="X40" s="408">
        <v>0</v>
      </c>
      <c r="Y40" s="408">
        <v>0</v>
      </c>
      <c r="Z40" s="408">
        <v>0</v>
      </c>
      <c r="AA40" s="408">
        <v>0</v>
      </c>
      <c r="AB40" s="408">
        <v>0</v>
      </c>
      <c r="AC40" s="408">
        <v>-22316</v>
      </c>
      <c r="AD40" s="408">
        <v>0</v>
      </c>
      <c r="AE40" s="408">
        <v>264272</v>
      </c>
      <c r="AF40" s="408">
        <v>0</v>
      </c>
      <c r="AG40" s="408">
        <v>0</v>
      </c>
      <c r="AH40" s="408">
        <v>0</v>
      </c>
      <c r="AI40" s="408">
        <v>0</v>
      </c>
      <c r="AJ40" s="408">
        <v>0</v>
      </c>
      <c r="AK40" s="408">
        <v>0</v>
      </c>
      <c r="AL40" s="408">
        <v>-3946134</v>
      </c>
      <c r="AM40" s="408">
        <v>0</v>
      </c>
      <c r="AN40" s="408">
        <v>0</v>
      </c>
      <c r="AO40" s="408">
        <v>0</v>
      </c>
      <c r="AP40" s="408">
        <v>169550</v>
      </c>
      <c r="AQ40" s="408">
        <v>0</v>
      </c>
      <c r="AR40" s="408">
        <v>0</v>
      </c>
      <c r="AS40" s="408">
        <v>-157737</v>
      </c>
      <c r="AT40" s="408">
        <v>0</v>
      </c>
      <c r="AU40" s="408">
        <v>0</v>
      </c>
      <c r="AV40" s="408">
        <v>-36444</v>
      </c>
      <c r="AW40" s="408">
        <v>24108</v>
      </c>
      <c r="AX40" s="408">
        <v>0</v>
      </c>
      <c r="AY40" s="408">
        <v>-48419</v>
      </c>
      <c r="AZ40" s="408">
        <v>0</v>
      </c>
      <c r="BA40" s="408">
        <v>-38916</v>
      </c>
      <c r="BB40" s="408">
        <v>0</v>
      </c>
      <c r="BC40" s="408">
        <v>0</v>
      </c>
      <c r="BD40" s="408">
        <v>3297</v>
      </c>
      <c r="BE40" s="408">
        <v>21946</v>
      </c>
      <c r="BF40" s="408">
        <v>-100045</v>
      </c>
      <c r="BG40" s="408">
        <v>0</v>
      </c>
      <c r="BH40" s="408">
        <v>5603</v>
      </c>
    </row>
    <row r="41" spans="1:60" x14ac:dyDescent="0.3">
      <c r="A41" s="408">
        <v>512</v>
      </c>
      <c r="B41" s="408" t="s">
        <v>93</v>
      </c>
      <c r="D41" s="408">
        <v>0</v>
      </c>
      <c r="E41" s="408">
        <v>0</v>
      </c>
      <c r="F41" s="408">
        <v>1663648</v>
      </c>
      <c r="G41" s="408">
        <v>0</v>
      </c>
      <c r="H41" s="408">
        <v>0</v>
      </c>
      <c r="I41" s="408">
        <v>65286</v>
      </c>
      <c r="J41" s="408">
        <v>0</v>
      </c>
      <c r="K41" s="408">
        <v>0</v>
      </c>
      <c r="L41" s="408">
        <v>0</v>
      </c>
      <c r="M41" s="408">
        <v>0</v>
      </c>
      <c r="N41" s="408">
        <v>0</v>
      </c>
      <c r="O41" s="408">
        <v>0</v>
      </c>
      <c r="P41" s="408">
        <v>220945</v>
      </c>
      <c r="Q41" s="408">
        <v>21012</v>
      </c>
      <c r="R41" s="408">
        <v>0</v>
      </c>
      <c r="S41" s="408">
        <v>0</v>
      </c>
      <c r="T41" s="408">
        <v>251394</v>
      </c>
      <c r="U41" s="408">
        <v>29809</v>
      </c>
      <c r="V41" s="408">
        <v>0</v>
      </c>
      <c r="W41" s="408">
        <v>461580</v>
      </c>
      <c r="X41" s="408">
        <v>116712</v>
      </c>
      <c r="Y41" s="408">
        <v>0</v>
      </c>
      <c r="Z41" s="408">
        <v>0</v>
      </c>
      <c r="AA41" s="408">
        <v>0</v>
      </c>
      <c r="AB41" s="408">
        <v>208960</v>
      </c>
      <c r="AC41" s="408">
        <v>0</v>
      </c>
      <c r="AD41" s="408">
        <v>0</v>
      </c>
      <c r="AE41" s="408">
        <v>0</v>
      </c>
      <c r="AF41" s="408">
        <v>0</v>
      </c>
      <c r="AG41" s="408">
        <v>123620</v>
      </c>
      <c r="AH41" s="408">
        <v>0</v>
      </c>
      <c r="AI41" s="408">
        <v>131084</v>
      </c>
      <c r="AJ41" s="408">
        <v>0</v>
      </c>
      <c r="AK41" s="408">
        <v>267079</v>
      </c>
      <c r="AL41" s="408">
        <v>4495</v>
      </c>
      <c r="AM41" s="408">
        <v>131848</v>
      </c>
      <c r="AN41" s="408">
        <v>0</v>
      </c>
      <c r="AO41" s="408">
        <v>0</v>
      </c>
      <c r="AP41" s="408">
        <v>0</v>
      </c>
      <c r="AQ41" s="408">
        <v>0</v>
      </c>
      <c r="AR41" s="408">
        <v>0</v>
      </c>
      <c r="AS41" s="408">
        <v>359392</v>
      </c>
      <c r="AT41" s="408">
        <v>0</v>
      </c>
      <c r="AU41" s="408">
        <v>0</v>
      </c>
      <c r="AV41" s="408">
        <v>0</v>
      </c>
      <c r="AW41" s="408">
        <v>0</v>
      </c>
      <c r="AX41" s="408">
        <v>0</v>
      </c>
      <c r="AY41" s="408">
        <v>15146</v>
      </c>
      <c r="AZ41" s="408">
        <v>134360</v>
      </c>
      <c r="BA41" s="408">
        <v>496373</v>
      </c>
      <c r="BB41" s="408">
        <v>0</v>
      </c>
      <c r="BC41" s="408">
        <v>182320</v>
      </c>
      <c r="BD41" s="408">
        <v>0</v>
      </c>
      <c r="BE41" s="408">
        <v>0</v>
      </c>
      <c r="BF41" s="408">
        <v>0</v>
      </c>
      <c r="BG41" s="408">
        <v>0</v>
      </c>
      <c r="BH41" s="408">
        <v>155247</v>
      </c>
    </row>
    <row r="42" spans="1:60" x14ac:dyDescent="0.3">
      <c r="A42" s="408">
        <v>532</v>
      </c>
      <c r="B42" s="408" t="s">
        <v>281</v>
      </c>
      <c r="D42" s="408">
        <v>11806561</v>
      </c>
      <c r="E42" s="408">
        <v>19630724</v>
      </c>
      <c r="F42" s="408">
        <v>10950017</v>
      </c>
      <c r="G42" s="408">
        <v>6369083</v>
      </c>
      <c r="H42" s="408">
        <v>23252393</v>
      </c>
      <c r="I42" s="408">
        <v>11283325</v>
      </c>
      <c r="J42" s="408">
        <v>3556441</v>
      </c>
      <c r="K42" s="408">
        <v>6233552</v>
      </c>
      <c r="L42" s="408">
        <v>13656418</v>
      </c>
      <c r="M42" s="408">
        <v>3087253</v>
      </c>
      <c r="N42" s="408">
        <v>5387291</v>
      </c>
      <c r="O42" s="408">
        <v>35369582</v>
      </c>
      <c r="P42" s="408">
        <v>20941400</v>
      </c>
      <c r="Q42" s="408">
        <v>3502381</v>
      </c>
      <c r="R42" s="408">
        <v>23407221</v>
      </c>
      <c r="S42" s="408">
        <v>102510169</v>
      </c>
      <c r="T42" s="408">
        <v>7194051</v>
      </c>
      <c r="U42" s="408">
        <v>4250230</v>
      </c>
      <c r="V42" s="408">
        <v>339630</v>
      </c>
      <c r="W42" s="408">
        <v>59433672</v>
      </c>
      <c r="X42" s="408">
        <v>40304584</v>
      </c>
      <c r="Y42" s="408">
        <v>4474203</v>
      </c>
      <c r="Z42" s="408">
        <v>22026832</v>
      </c>
      <c r="AA42" s="408">
        <v>3042047</v>
      </c>
      <c r="AB42" s="408">
        <v>11292287</v>
      </c>
      <c r="AC42" s="408">
        <v>48349165</v>
      </c>
      <c r="AD42" s="408">
        <v>5349816</v>
      </c>
      <c r="AE42" s="408">
        <v>29266782</v>
      </c>
      <c r="AF42" s="408">
        <v>10343265</v>
      </c>
      <c r="AG42" s="408">
        <v>4425428</v>
      </c>
      <c r="AH42" s="408">
        <v>27306331</v>
      </c>
      <c r="AI42" s="408">
        <v>21450704</v>
      </c>
      <c r="AJ42" s="408">
        <v>39500489</v>
      </c>
      <c r="AK42" s="408">
        <v>20156052</v>
      </c>
      <c r="AL42" s="408">
        <v>10738758</v>
      </c>
      <c r="AM42" s="408">
        <v>8832950</v>
      </c>
      <c r="AN42" s="408">
        <v>12607039</v>
      </c>
      <c r="AO42" s="408">
        <v>15468598</v>
      </c>
      <c r="AP42" s="408">
        <v>9827377</v>
      </c>
      <c r="AQ42" s="408">
        <v>1420251</v>
      </c>
      <c r="AR42" s="408">
        <v>6018271</v>
      </c>
      <c r="AS42" s="408">
        <v>12932168</v>
      </c>
      <c r="AT42" s="408">
        <v>766793</v>
      </c>
      <c r="AU42" s="408">
        <v>120510475</v>
      </c>
      <c r="AV42" s="408">
        <v>7352398</v>
      </c>
      <c r="AW42" s="408">
        <v>596096788</v>
      </c>
      <c r="AX42" s="408">
        <v>5998313</v>
      </c>
      <c r="AY42" s="408">
        <v>1975964</v>
      </c>
      <c r="AZ42" s="408">
        <v>17854756</v>
      </c>
      <c r="BA42" s="408">
        <v>19984028</v>
      </c>
      <c r="BB42" s="408">
        <v>3275984</v>
      </c>
      <c r="BC42" s="408">
        <v>2654038</v>
      </c>
      <c r="BD42" s="408">
        <v>20630080</v>
      </c>
      <c r="BE42" s="408">
        <v>22129716</v>
      </c>
      <c r="BF42" s="408">
        <v>165101390</v>
      </c>
      <c r="BG42" s="408">
        <v>8512442</v>
      </c>
      <c r="BH42" s="408">
        <v>3799332</v>
      </c>
    </row>
    <row r="43" spans="1:60" x14ac:dyDescent="0.3">
      <c r="A43" s="408">
        <v>533</v>
      </c>
      <c r="B43" s="408" t="s">
        <v>282</v>
      </c>
      <c r="D43" s="408">
        <v>0</v>
      </c>
      <c r="E43" s="408">
        <v>0</v>
      </c>
      <c r="F43" s="408">
        <v>0</v>
      </c>
      <c r="G43" s="408">
        <v>0</v>
      </c>
      <c r="H43" s="408">
        <v>0</v>
      </c>
      <c r="I43" s="408">
        <v>519372</v>
      </c>
      <c r="J43" s="408">
        <v>0</v>
      </c>
      <c r="K43" s="408">
        <v>0</v>
      </c>
      <c r="L43" s="408">
        <v>0</v>
      </c>
      <c r="M43" s="408">
        <v>0</v>
      </c>
      <c r="N43" s="408">
        <v>0</v>
      </c>
      <c r="O43" s="408">
        <v>0</v>
      </c>
      <c r="P43" s="408">
        <v>0</v>
      </c>
      <c r="Q43" s="408">
        <v>0</v>
      </c>
      <c r="R43" s="408">
        <v>0</v>
      </c>
      <c r="S43" s="408">
        <v>1768132</v>
      </c>
      <c r="T43" s="408">
        <v>0</v>
      </c>
      <c r="U43" s="408">
        <v>0</v>
      </c>
      <c r="V43" s="408">
        <v>0</v>
      </c>
      <c r="W43" s="408">
        <v>0</v>
      </c>
      <c r="X43" s="408">
        <v>0</v>
      </c>
      <c r="Y43" s="408">
        <v>0</v>
      </c>
      <c r="Z43" s="408">
        <v>0</v>
      </c>
      <c r="AA43" s="408">
        <v>0</v>
      </c>
      <c r="AB43" s="408">
        <v>0</v>
      </c>
      <c r="AC43" s="408">
        <v>0</v>
      </c>
      <c r="AD43" s="408">
        <v>0</v>
      </c>
      <c r="AE43" s="408">
        <v>0</v>
      </c>
      <c r="AF43" s="408">
        <v>34186</v>
      </c>
      <c r="AG43" s="408">
        <v>0</v>
      </c>
      <c r="AH43" s="408">
        <v>0</v>
      </c>
      <c r="AI43" s="408">
        <v>0</v>
      </c>
      <c r="AJ43" s="408">
        <v>0</v>
      </c>
      <c r="AK43" s="408">
        <v>0</v>
      </c>
      <c r="AL43" s="408">
        <v>0</v>
      </c>
      <c r="AM43" s="408">
        <v>0</v>
      </c>
      <c r="AN43" s="408">
        <v>0</v>
      </c>
      <c r="AO43" s="408">
        <v>341117</v>
      </c>
      <c r="AP43" s="408">
        <v>0</v>
      </c>
      <c r="AQ43" s="408">
        <v>0</v>
      </c>
      <c r="AR43" s="408">
        <v>0</v>
      </c>
      <c r="AS43" s="408">
        <v>0</v>
      </c>
      <c r="AT43" s="408">
        <v>0</v>
      </c>
      <c r="AU43" s="408">
        <v>0</v>
      </c>
      <c r="AV43" s="408">
        <v>0</v>
      </c>
      <c r="AW43" s="408">
        <v>4552952</v>
      </c>
      <c r="AX43" s="408">
        <v>0</v>
      </c>
      <c r="AY43" s="408">
        <v>0</v>
      </c>
      <c r="AZ43" s="408">
        <v>0</v>
      </c>
      <c r="BA43" s="408">
        <v>0</v>
      </c>
      <c r="BB43" s="408">
        <v>0</v>
      </c>
      <c r="BC43" s="408">
        <v>439298</v>
      </c>
      <c r="BD43" s="408">
        <v>0</v>
      </c>
      <c r="BE43" s="408">
        <v>0</v>
      </c>
      <c r="BF43" s="408">
        <v>1449019</v>
      </c>
      <c r="BG43" s="408">
        <v>0</v>
      </c>
      <c r="BH43" s="408">
        <v>0</v>
      </c>
    </row>
    <row r="44" spans="1:60" x14ac:dyDescent="0.3">
      <c r="A44" s="408">
        <v>536</v>
      </c>
      <c r="B44" s="408" t="s">
        <v>82</v>
      </c>
      <c r="D44" s="408">
        <v>0</v>
      </c>
      <c r="E44" s="408">
        <v>0</v>
      </c>
      <c r="F44" s="408">
        <v>0</v>
      </c>
      <c r="G44" s="408">
        <v>0</v>
      </c>
      <c r="H44" s="408">
        <v>0</v>
      </c>
      <c r="I44" s="408">
        <v>0</v>
      </c>
      <c r="J44" s="408">
        <v>0</v>
      </c>
      <c r="K44" s="408">
        <v>0</v>
      </c>
      <c r="L44" s="408">
        <v>0</v>
      </c>
      <c r="M44" s="408">
        <v>0</v>
      </c>
      <c r="N44" s="408">
        <v>0</v>
      </c>
      <c r="O44" s="408">
        <v>0</v>
      </c>
      <c r="P44" s="408">
        <v>0</v>
      </c>
      <c r="Q44" s="408">
        <v>0</v>
      </c>
      <c r="R44" s="408">
        <v>0</v>
      </c>
      <c r="S44" s="408">
        <v>0</v>
      </c>
      <c r="T44" s="408">
        <v>0</v>
      </c>
      <c r="U44" s="408">
        <v>0</v>
      </c>
      <c r="V44" s="408">
        <v>0</v>
      </c>
      <c r="W44" s="408">
        <v>0</v>
      </c>
      <c r="X44" s="408">
        <v>0</v>
      </c>
      <c r="Y44" s="408">
        <v>0</v>
      </c>
      <c r="Z44" s="408">
        <v>0</v>
      </c>
      <c r="AA44" s="408">
        <v>0</v>
      </c>
      <c r="AB44" s="408">
        <v>0</v>
      </c>
      <c r="AC44" s="408">
        <v>0</v>
      </c>
      <c r="AD44" s="408">
        <v>0</v>
      </c>
      <c r="AE44" s="408">
        <v>0</v>
      </c>
      <c r="AF44" s="408">
        <v>0</v>
      </c>
      <c r="AG44" s="408">
        <v>0</v>
      </c>
      <c r="AH44" s="408">
        <v>0</v>
      </c>
      <c r="AI44" s="408">
        <v>0</v>
      </c>
      <c r="AJ44" s="408">
        <v>0</v>
      </c>
      <c r="AK44" s="408">
        <v>0</v>
      </c>
      <c r="AL44" s="408">
        <v>0</v>
      </c>
      <c r="AM44" s="408">
        <v>0</v>
      </c>
      <c r="AN44" s="408">
        <v>5783</v>
      </c>
      <c r="AO44" s="408">
        <v>0</v>
      </c>
      <c r="AP44" s="408">
        <v>0</v>
      </c>
      <c r="AQ44" s="408">
        <v>0</v>
      </c>
      <c r="AR44" s="408">
        <v>0</v>
      </c>
      <c r="AS44" s="408">
        <v>0</v>
      </c>
      <c r="AT44" s="408">
        <v>0</v>
      </c>
      <c r="AU44" s="408">
        <v>0</v>
      </c>
      <c r="AV44" s="408">
        <v>0</v>
      </c>
      <c r="AW44" s="408">
        <v>0</v>
      </c>
      <c r="AX44" s="408">
        <v>0</v>
      </c>
      <c r="AY44" s="408">
        <v>0</v>
      </c>
      <c r="AZ44" s="408">
        <v>0</v>
      </c>
      <c r="BA44" s="408">
        <v>0</v>
      </c>
      <c r="BB44" s="408">
        <v>0</v>
      </c>
      <c r="BC44" s="408">
        <v>0</v>
      </c>
      <c r="BD44" s="408">
        <v>0</v>
      </c>
      <c r="BE44" s="408">
        <v>0</v>
      </c>
      <c r="BF44" s="408">
        <v>0</v>
      </c>
      <c r="BG44" s="408">
        <v>0</v>
      </c>
      <c r="BH44" s="408">
        <v>0</v>
      </c>
    </row>
    <row r="45" spans="1:60" x14ac:dyDescent="0.3">
      <c r="A45" s="408">
        <v>546</v>
      </c>
      <c r="B45" s="408" t="s">
        <v>283</v>
      </c>
      <c r="D45" s="408">
        <v>0</v>
      </c>
      <c r="E45" s="408">
        <v>0</v>
      </c>
      <c r="F45" s="408">
        <v>0</v>
      </c>
      <c r="G45" s="408">
        <v>1856745</v>
      </c>
      <c r="H45" s="408">
        <v>0</v>
      </c>
      <c r="I45" s="408">
        <v>0</v>
      </c>
      <c r="J45" s="408">
        <v>0</v>
      </c>
      <c r="K45" s="408">
        <v>0</v>
      </c>
      <c r="L45" s="408">
        <v>0</v>
      </c>
      <c r="M45" s="408">
        <v>0</v>
      </c>
      <c r="N45" s="408">
        <v>0</v>
      </c>
      <c r="O45" s="408">
        <v>0</v>
      </c>
      <c r="P45" s="408">
        <v>8945082</v>
      </c>
      <c r="Q45" s="408">
        <v>1041427</v>
      </c>
      <c r="R45" s="408">
        <v>0</v>
      </c>
      <c r="S45" s="408">
        <v>0</v>
      </c>
      <c r="T45" s="408">
        <v>0</v>
      </c>
      <c r="U45" s="408">
        <v>0</v>
      </c>
      <c r="V45" s="408">
        <v>0</v>
      </c>
      <c r="W45" s="408">
        <v>0</v>
      </c>
      <c r="X45" s="408">
        <v>0</v>
      </c>
      <c r="Y45" s="408">
        <v>0</v>
      </c>
      <c r="Z45" s="408">
        <v>0</v>
      </c>
      <c r="AA45" s="408">
        <v>0</v>
      </c>
      <c r="AB45" s="408">
        <v>0</v>
      </c>
      <c r="AC45" s="408">
        <v>0</v>
      </c>
      <c r="AD45" s="408">
        <v>0</v>
      </c>
      <c r="AE45" s="408">
        <v>2635531</v>
      </c>
      <c r="AF45" s="408">
        <v>0</v>
      </c>
      <c r="AG45" s="408">
        <v>2077934</v>
      </c>
      <c r="AH45" s="408">
        <v>0</v>
      </c>
      <c r="AI45" s="408">
        <v>0</v>
      </c>
      <c r="AJ45" s="408">
        <v>0</v>
      </c>
      <c r="AK45" s="408">
        <v>0</v>
      </c>
      <c r="AL45" s="408">
        <v>0</v>
      </c>
      <c r="AM45" s="408">
        <v>0</v>
      </c>
      <c r="AN45" s="408">
        <v>0</v>
      </c>
      <c r="AO45" s="408">
        <v>0</v>
      </c>
      <c r="AP45" s="408">
        <v>0</v>
      </c>
      <c r="AQ45" s="408">
        <v>0</v>
      </c>
      <c r="AR45" s="408">
        <v>1863369</v>
      </c>
      <c r="AS45" s="408">
        <v>0</v>
      </c>
      <c r="AT45" s="408">
        <v>0</v>
      </c>
      <c r="AU45" s="408">
        <v>0</v>
      </c>
      <c r="AV45" s="408">
        <v>0</v>
      </c>
      <c r="AW45" s="408">
        <v>0</v>
      </c>
      <c r="AX45" s="408">
        <v>0</v>
      </c>
      <c r="AY45" s="408">
        <v>0</v>
      </c>
      <c r="AZ45" s="408">
        <v>0</v>
      </c>
      <c r="BA45" s="408">
        <v>0</v>
      </c>
      <c r="BB45" s="408">
        <v>1402514</v>
      </c>
      <c r="BC45" s="408">
        <v>0</v>
      </c>
      <c r="BD45" s="408">
        <v>0</v>
      </c>
      <c r="BE45" s="408">
        <v>0</v>
      </c>
      <c r="BF45" s="408">
        <v>0</v>
      </c>
      <c r="BG45" s="408">
        <v>0</v>
      </c>
      <c r="BH45" s="408">
        <v>0</v>
      </c>
    </row>
    <row r="46" spans="1:60" x14ac:dyDescent="0.3">
      <c r="A46" s="408">
        <v>547</v>
      </c>
      <c r="B46" s="408" t="s">
        <v>284</v>
      </c>
      <c r="D46" s="408">
        <v>4</v>
      </c>
      <c r="E46" s="408">
        <v>4</v>
      </c>
      <c r="F46" s="408">
        <v>4</v>
      </c>
      <c r="G46" s="408">
        <v>4</v>
      </c>
      <c r="H46" s="408">
        <v>4</v>
      </c>
      <c r="I46" s="408">
        <v>4</v>
      </c>
      <c r="J46" s="408">
        <v>4</v>
      </c>
      <c r="K46" s="408">
        <v>4</v>
      </c>
      <c r="L46" s="408">
        <v>4</v>
      </c>
      <c r="M46" s="408">
        <v>4</v>
      </c>
      <c r="N46" s="408">
        <v>4</v>
      </c>
      <c r="O46" s="408">
        <v>4</v>
      </c>
      <c r="P46" s="408">
        <v>4</v>
      </c>
      <c r="Q46" s="408">
        <v>4</v>
      </c>
      <c r="R46" s="408">
        <v>4</v>
      </c>
      <c r="S46" s="408">
        <v>4</v>
      </c>
      <c r="T46" s="408">
        <v>4</v>
      </c>
      <c r="U46" s="408">
        <v>4</v>
      </c>
      <c r="V46" s="408">
        <v>4</v>
      </c>
      <c r="W46" s="408">
        <v>4</v>
      </c>
      <c r="X46" s="408">
        <v>4</v>
      </c>
      <c r="Y46" s="408">
        <v>4</v>
      </c>
      <c r="Z46" s="408">
        <v>4</v>
      </c>
      <c r="AA46" s="408">
        <v>4</v>
      </c>
      <c r="AB46" s="408">
        <v>4</v>
      </c>
      <c r="AC46" s="408">
        <v>4</v>
      </c>
      <c r="AD46" s="408">
        <v>4</v>
      </c>
      <c r="AE46" s="408">
        <v>4</v>
      </c>
      <c r="AF46" s="408">
        <v>4</v>
      </c>
      <c r="AG46" s="408">
        <v>4</v>
      </c>
      <c r="AH46" s="408">
        <v>4</v>
      </c>
      <c r="AI46" s="408">
        <v>4</v>
      </c>
      <c r="AJ46" s="408">
        <v>4</v>
      </c>
      <c r="AK46" s="408">
        <v>4</v>
      </c>
      <c r="AL46" s="408">
        <v>4</v>
      </c>
      <c r="AM46" s="408">
        <v>4</v>
      </c>
      <c r="AN46" s="408">
        <v>4</v>
      </c>
      <c r="AO46" s="408">
        <v>4</v>
      </c>
      <c r="AP46" s="408">
        <v>4</v>
      </c>
      <c r="AQ46" s="408">
        <v>4</v>
      </c>
      <c r="AR46" s="408">
        <v>4</v>
      </c>
      <c r="AS46" s="408">
        <v>4</v>
      </c>
      <c r="AT46" s="408">
        <v>4</v>
      </c>
      <c r="AU46" s="408">
        <v>4</v>
      </c>
      <c r="AV46" s="408">
        <v>4</v>
      </c>
      <c r="AW46" s="408">
        <v>4</v>
      </c>
      <c r="AX46" s="408">
        <v>4</v>
      </c>
      <c r="AY46" s="408">
        <v>4</v>
      </c>
      <c r="AZ46" s="408">
        <v>4</v>
      </c>
      <c r="BA46" s="408">
        <v>4</v>
      </c>
      <c r="BB46" s="408">
        <v>4</v>
      </c>
      <c r="BC46" s="408">
        <v>1</v>
      </c>
      <c r="BD46" s="408">
        <v>4</v>
      </c>
      <c r="BE46" s="408">
        <v>4</v>
      </c>
      <c r="BF46" s="408">
        <v>4</v>
      </c>
      <c r="BG46" s="408">
        <v>4</v>
      </c>
      <c r="BH46" s="408">
        <v>4</v>
      </c>
    </row>
    <row r="47" spans="1:60" x14ac:dyDescent="0.3">
      <c r="A47" s="408">
        <v>554</v>
      </c>
      <c r="B47" s="408" t="s">
        <v>112</v>
      </c>
      <c r="D47" s="408">
        <v>18542595</v>
      </c>
      <c r="E47" s="408">
        <v>25574396</v>
      </c>
      <c r="F47" s="408">
        <v>30264037</v>
      </c>
      <c r="G47" s="408">
        <v>10909809</v>
      </c>
      <c r="H47" s="408">
        <v>18150362</v>
      </c>
      <c r="I47" s="408">
        <v>10005470</v>
      </c>
      <c r="J47" s="408">
        <v>6358148</v>
      </c>
      <c r="K47" s="408">
        <v>9104091</v>
      </c>
      <c r="L47" s="408">
        <v>16320892</v>
      </c>
      <c r="M47" s="408">
        <v>3588182</v>
      </c>
      <c r="N47" s="408">
        <v>11988387</v>
      </c>
      <c r="O47" s="408">
        <v>22455808</v>
      </c>
      <c r="P47" s="408">
        <v>7485119</v>
      </c>
      <c r="Q47" s="408">
        <v>4409534</v>
      </c>
      <c r="R47" s="408">
        <v>41196788</v>
      </c>
      <c r="S47" s="408">
        <v>63395563</v>
      </c>
      <c r="T47" s="408">
        <v>6220886</v>
      </c>
      <c r="U47" s="408">
        <v>6872335</v>
      </c>
      <c r="V47" s="408">
        <v>173019</v>
      </c>
      <c r="W47" s="408">
        <v>61138719</v>
      </c>
      <c r="X47" s="408">
        <v>11533648</v>
      </c>
      <c r="Y47" s="408">
        <v>3684752</v>
      </c>
      <c r="Z47" s="408">
        <v>20593554</v>
      </c>
      <c r="AA47" s="408">
        <v>4354996</v>
      </c>
      <c r="AB47" s="408">
        <v>12404010</v>
      </c>
      <c r="AC47" s="408">
        <v>66759251</v>
      </c>
      <c r="AD47" s="408">
        <v>6099858</v>
      </c>
      <c r="AE47" s="408">
        <v>34686909</v>
      </c>
      <c r="AF47" s="408">
        <v>16757947</v>
      </c>
      <c r="AG47" s="408">
        <v>6927982</v>
      </c>
      <c r="AH47" s="408">
        <v>79440664</v>
      </c>
      <c r="AI47" s="408">
        <v>35652437</v>
      </c>
      <c r="AJ47" s="408">
        <v>46449288</v>
      </c>
      <c r="AK47" s="408">
        <v>26297459</v>
      </c>
      <c r="AL47" s="408">
        <v>24285988</v>
      </c>
      <c r="AM47" s="408">
        <v>17900635</v>
      </c>
      <c r="AN47" s="408">
        <v>15356804</v>
      </c>
      <c r="AO47" s="408">
        <v>9266997</v>
      </c>
      <c r="AP47" s="408">
        <v>18212671</v>
      </c>
      <c r="AQ47" s="408">
        <v>8214028</v>
      </c>
      <c r="AR47" s="408">
        <v>9422799</v>
      </c>
      <c r="AS47" s="408">
        <v>7391333</v>
      </c>
      <c r="AT47" s="408">
        <v>2008785</v>
      </c>
      <c r="AU47" s="408">
        <v>56253706</v>
      </c>
      <c r="AV47" s="408">
        <v>30486685</v>
      </c>
      <c r="AW47" s="408">
        <v>215145597</v>
      </c>
      <c r="AX47" s="408">
        <v>7150023</v>
      </c>
      <c r="AY47" s="408">
        <v>7094153</v>
      </c>
      <c r="AZ47" s="408">
        <v>7907924</v>
      </c>
      <c r="BA47" s="408">
        <v>46801958</v>
      </c>
      <c r="BB47" s="408">
        <v>6170188</v>
      </c>
      <c r="BC47" s="408">
        <v>8614052</v>
      </c>
      <c r="BD47" s="408">
        <v>23613973</v>
      </c>
      <c r="BE47" s="408">
        <v>30563275</v>
      </c>
      <c r="BF47" s="408">
        <v>175250428</v>
      </c>
      <c r="BG47" s="408">
        <v>10717767</v>
      </c>
      <c r="BH47" s="408">
        <v>5811625</v>
      </c>
    </row>
    <row r="48" spans="1:60" x14ac:dyDescent="0.3">
      <c r="A48" s="408">
        <v>555</v>
      </c>
      <c r="B48" s="408" t="s">
        <v>113</v>
      </c>
      <c r="D48" s="408">
        <v>7586407</v>
      </c>
      <c r="E48" s="408">
        <v>14942378</v>
      </c>
      <c r="F48" s="408">
        <v>16432199</v>
      </c>
      <c r="G48" s="408">
        <v>7072770</v>
      </c>
      <c r="H48" s="408">
        <v>10028504</v>
      </c>
      <c r="I48" s="408">
        <v>6344033</v>
      </c>
      <c r="J48" s="408">
        <v>4210399</v>
      </c>
      <c r="K48" s="408">
        <v>4509479</v>
      </c>
      <c r="L48" s="408">
        <v>8624568</v>
      </c>
      <c r="M48" s="408">
        <v>800700</v>
      </c>
      <c r="N48" s="408">
        <v>7803131</v>
      </c>
      <c r="O48" s="408">
        <v>17961517</v>
      </c>
      <c r="P48" s="408">
        <v>6282900</v>
      </c>
      <c r="Q48" s="408">
        <v>1851147</v>
      </c>
      <c r="R48" s="408">
        <v>30930254</v>
      </c>
      <c r="S48" s="408">
        <v>49620065</v>
      </c>
      <c r="T48" s="408">
        <v>3565143</v>
      </c>
      <c r="U48" s="408">
        <v>4806194</v>
      </c>
      <c r="V48" s="408">
        <v>0</v>
      </c>
      <c r="W48" s="408">
        <v>37042818</v>
      </c>
      <c r="X48" s="408">
        <v>6924518</v>
      </c>
      <c r="Y48" s="408">
        <v>1338064</v>
      </c>
      <c r="Z48" s="408">
        <v>15953370</v>
      </c>
      <c r="AA48" s="408">
        <v>2826794</v>
      </c>
      <c r="AB48" s="408">
        <v>5720517</v>
      </c>
      <c r="AC48" s="408">
        <v>44872548</v>
      </c>
      <c r="AD48" s="408">
        <v>3515194</v>
      </c>
      <c r="AE48" s="408">
        <v>12927755</v>
      </c>
      <c r="AF48" s="408">
        <v>6101746</v>
      </c>
      <c r="AG48" s="408">
        <v>2325010</v>
      </c>
      <c r="AH48" s="408">
        <v>30695751</v>
      </c>
      <c r="AI48" s="408">
        <v>21402660</v>
      </c>
      <c r="AJ48" s="408">
        <v>28306379</v>
      </c>
      <c r="AK48" s="408">
        <v>13252787</v>
      </c>
      <c r="AL48" s="408">
        <v>17333294</v>
      </c>
      <c r="AM48" s="408">
        <v>11898201</v>
      </c>
      <c r="AN48" s="408">
        <v>12211099</v>
      </c>
      <c r="AO48" s="408">
        <v>5753678</v>
      </c>
      <c r="AP48" s="408">
        <v>6976122</v>
      </c>
      <c r="AQ48" s="408">
        <v>5132143</v>
      </c>
      <c r="AR48" s="408">
        <v>5423321</v>
      </c>
      <c r="AS48" s="408">
        <v>3430256</v>
      </c>
      <c r="AT48" s="408">
        <v>845357</v>
      </c>
      <c r="AU48" s="408">
        <v>40531514</v>
      </c>
      <c r="AV48" s="408">
        <v>19771113</v>
      </c>
      <c r="AW48" s="408">
        <v>120620364</v>
      </c>
      <c r="AX48" s="408">
        <v>4184889</v>
      </c>
      <c r="AY48" s="408">
        <v>5110547</v>
      </c>
      <c r="AZ48" s="408">
        <v>5052090</v>
      </c>
      <c r="BA48" s="408">
        <v>35136957</v>
      </c>
      <c r="BB48" s="408">
        <v>3882254</v>
      </c>
      <c r="BC48" s="408">
        <v>6113132</v>
      </c>
      <c r="BD48" s="408">
        <v>13725715</v>
      </c>
      <c r="BE48" s="408">
        <v>21836045</v>
      </c>
      <c r="BF48" s="408">
        <v>133405918</v>
      </c>
      <c r="BG48" s="408">
        <v>7195965</v>
      </c>
      <c r="BH48" s="408">
        <v>2772080</v>
      </c>
    </row>
    <row r="49" spans="1:60" x14ac:dyDescent="0.3">
      <c r="A49" s="408">
        <v>556</v>
      </c>
      <c r="B49" s="408" t="s">
        <v>114</v>
      </c>
      <c r="D49" s="408">
        <v>39049618</v>
      </c>
      <c r="E49" s="408">
        <v>72945025</v>
      </c>
      <c r="F49" s="408">
        <v>67387991</v>
      </c>
      <c r="G49" s="408">
        <v>23764674</v>
      </c>
      <c r="H49" s="408">
        <v>85787644</v>
      </c>
      <c r="I49" s="408">
        <v>36045209</v>
      </c>
      <c r="J49" s="408">
        <v>23119174</v>
      </c>
      <c r="K49" s="408">
        <v>26879043</v>
      </c>
      <c r="L49" s="408">
        <v>49763536</v>
      </c>
      <c r="M49" s="408">
        <v>23807187</v>
      </c>
      <c r="N49" s="408">
        <v>30746478</v>
      </c>
      <c r="O49" s="408">
        <v>92931771</v>
      </c>
      <c r="P49" s="408">
        <v>41186007</v>
      </c>
      <c r="Q49" s="408">
        <v>15963871</v>
      </c>
      <c r="R49" s="408">
        <v>114092777</v>
      </c>
      <c r="S49" s="408">
        <v>186183495</v>
      </c>
      <c r="T49" s="408">
        <v>22262787</v>
      </c>
      <c r="U49" s="408">
        <v>16239047</v>
      </c>
      <c r="V49" s="408">
        <v>1637791</v>
      </c>
      <c r="W49" s="408">
        <v>200162167</v>
      </c>
      <c r="X49" s="408">
        <v>52757392</v>
      </c>
      <c r="Y49" s="408">
        <v>13842178</v>
      </c>
      <c r="Z49" s="408">
        <v>81449866</v>
      </c>
      <c r="AA49" s="408">
        <v>16701830</v>
      </c>
      <c r="AB49" s="408">
        <v>38816396</v>
      </c>
      <c r="AC49" s="408">
        <v>184578426</v>
      </c>
      <c r="AD49" s="408">
        <v>19624768</v>
      </c>
      <c r="AE49" s="408">
        <v>116116001</v>
      </c>
      <c r="AF49" s="408">
        <v>58577413</v>
      </c>
      <c r="AG49" s="408">
        <v>22714489</v>
      </c>
      <c r="AH49" s="408">
        <v>176304401</v>
      </c>
      <c r="AI49" s="408">
        <v>87563553</v>
      </c>
      <c r="AJ49" s="408">
        <v>138451464</v>
      </c>
      <c r="AK49" s="408">
        <v>62195727</v>
      </c>
      <c r="AL49" s="408">
        <v>65953220</v>
      </c>
      <c r="AM49" s="408">
        <v>49720436</v>
      </c>
      <c r="AN49" s="408">
        <v>66049030</v>
      </c>
      <c r="AO49" s="408">
        <v>48749895</v>
      </c>
      <c r="AP49" s="408">
        <v>60406268</v>
      </c>
      <c r="AQ49" s="408">
        <v>19485632</v>
      </c>
      <c r="AR49" s="408">
        <v>16583871</v>
      </c>
      <c r="AS49" s="408">
        <v>27820917</v>
      </c>
      <c r="AT49" s="408">
        <v>8568237</v>
      </c>
      <c r="AU49" s="408">
        <v>274817619</v>
      </c>
      <c r="AV49" s="408">
        <v>48148038</v>
      </c>
      <c r="AW49" s="408">
        <v>1106632026</v>
      </c>
      <c r="AX49" s="408">
        <v>19793524</v>
      </c>
      <c r="AY49" s="408">
        <v>12635631</v>
      </c>
      <c r="AZ49" s="408">
        <v>36270954</v>
      </c>
      <c r="BA49" s="408">
        <v>140723437</v>
      </c>
      <c r="BB49" s="408">
        <v>8147439</v>
      </c>
      <c r="BC49" s="408">
        <v>18780618</v>
      </c>
      <c r="BD49" s="408">
        <v>69805231</v>
      </c>
      <c r="BE49" s="408">
        <v>83063016</v>
      </c>
      <c r="BF49" s="408">
        <v>384215462</v>
      </c>
      <c r="BG49" s="408">
        <v>44096092</v>
      </c>
      <c r="BH49" s="408">
        <v>20861567</v>
      </c>
    </row>
    <row r="50" spans="1:60" x14ac:dyDescent="0.3">
      <c r="A50" s="408">
        <v>557</v>
      </c>
      <c r="B50" s="408" t="s">
        <v>115</v>
      </c>
      <c r="D50" s="408">
        <v>38339860</v>
      </c>
      <c r="E50" s="408">
        <v>68043162</v>
      </c>
      <c r="F50" s="408">
        <v>65872974</v>
      </c>
      <c r="G50" s="408">
        <v>21837576</v>
      </c>
      <c r="H50" s="408">
        <v>80455903</v>
      </c>
      <c r="I50" s="408">
        <v>33350171</v>
      </c>
      <c r="J50" s="408">
        <v>21560909</v>
      </c>
      <c r="K50" s="408">
        <v>24258964</v>
      </c>
      <c r="L50" s="408">
        <v>46813427</v>
      </c>
      <c r="M50" s="408">
        <v>21555541</v>
      </c>
      <c r="N50" s="408">
        <v>27297331</v>
      </c>
      <c r="O50" s="408">
        <v>86779136</v>
      </c>
      <c r="P50" s="408">
        <v>40331426</v>
      </c>
      <c r="Q50" s="408">
        <v>14317422</v>
      </c>
      <c r="R50" s="408">
        <v>107417110</v>
      </c>
      <c r="S50" s="408">
        <v>168515155</v>
      </c>
      <c r="T50" s="408">
        <v>20281801</v>
      </c>
      <c r="U50" s="408">
        <v>14729444</v>
      </c>
      <c r="V50" s="408">
        <v>1528321</v>
      </c>
      <c r="W50" s="408">
        <v>189723451</v>
      </c>
      <c r="X50" s="408">
        <v>49329888</v>
      </c>
      <c r="Y50" s="408">
        <v>13165332</v>
      </c>
      <c r="Z50" s="408">
        <v>74635601</v>
      </c>
      <c r="AA50" s="408">
        <v>15870111</v>
      </c>
      <c r="AB50" s="408">
        <v>37740599</v>
      </c>
      <c r="AC50" s="408">
        <v>176878579</v>
      </c>
      <c r="AD50" s="408">
        <v>19080377</v>
      </c>
      <c r="AE50" s="408">
        <v>108324946</v>
      </c>
      <c r="AF50" s="408">
        <v>53592992</v>
      </c>
      <c r="AG50" s="408">
        <v>20832293</v>
      </c>
      <c r="AH50" s="408">
        <v>174761500</v>
      </c>
      <c r="AI50" s="408">
        <v>82253006</v>
      </c>
      <c r="AJ50" s="408">
        <v>138071850</v>
      </c>
      <c r="AK50" s="408">
        <v>56566222</v>
      </c>
      <c r="AL50" s="408">
        <v>61982477</v>
      </c>
      <c r="AM50" s="408">
        <v>44997965</v>
      </c>
      <c r="AN50" s="408">
        <v>62927245</v>
      </c>
      <c r="AO50" s="408">
        <v>45153469</v>
      </c>
      <c r="AP50" s="408">
        <v>56025608</v>
      </c>
      <c r="AQ50" s="408">
        <v>18815910</v>
      </c>
      <c r="AR50" s="408">
        <v>15200089</v>
      </c>
      <c r="AS50" s="408">
        <v>25539942</v>
      </c>
      <c r="AT50" s="408">
        <v>7615318</v>
      </c>
      <c r="AU50" s="408">
        <v>256941899</v>
      </c>
      <c r="AV50" s="408">
        <v>44982690</v>
      </c>
      <c r="AW50" s="408">
        <v>1038088448</v>
      </c>
      <c r="AX50" s="408">
        <v>18921526</v>
      </c>
      <c r="AY50" s="408">
        <v>12113666</v>
      </c>
      <c r="AZ50" s="408">
        <v>33334619</v>
      </c>
      <c r="BA50" s="408">
        <v>133310663</v>
      </c>
      <c r="BB50" s="408">
        <v>7585095</v>
      </c>
      <c r="BC50" s="408">
        <v>17055168</v>
      </c>
      <c r="BD50" s="408">
        <v>65329887</v>
      </c>
      <c r="BE50" s="408">
        <v>74548376</v>
      </c>
      <c r="BF50" s="408">
        <v>358257604</v>
      </c>
      <c r="BG50" s="408">
        <v>40237324</v>
      </c>
      <c r="BH50" s="408">
        <v>19230213</v>
      </c>
    </row>
    <row r="51" spans="1:60" x14ac:dyDescent="0.3">
      <c r="A51" s="408">
        <v>575</v>
      </c>
      <c r="B51" s="408" t="s">
        <v>106</v>
      </c>
      <c r="D51" s="408">
        <v>0</v>
      </c>
      <c r="E51" s="408">
        <v>0</v>
      </c>
      <c r="F51" s="408">
        <v>0</v>
      </c>
      <c r="G51" s="408">
        <v>45571</v>
      </c>
      <c r="H51" s="408">
        <v>0</v>
      </c>
      <c r="I51" s="408">
        <v>0</v>
      </c>
      <c r="J51" s="408">
        <v>0</v>
      </c>
      <c r="K51" s="408">
        <v>0</v>
      </c>
      <c r="L51" s="408">
        <v>0</v>
      </c>
      <c r="M51" s="408">
        <v>0</v>
      </c>
      <c r="N51" s="408">
        <v>0</v>
      </c>
      <c r="O51" s="408">
        <v>0</v>
      </c>
      <c r="P51" s="408">
        <v>0</v>
      </c>
      <c r="Q51" s="408">
        <v>0</v>
      </c>
      <c r="R51" s="408">
        <v>0</v>
      </c>
      <c r="S51" s="408">
        <v>0</v>
      </c>
      <c r="T51" s="408">
        <v>0</v>
      </c>
      <c r="U51" s="408">
        <v>0</v>
      </c>
      <c r="V51" s="408">
        <v>0</v>
      </c>
      <c r="W51" s="408">
        <v>0</v>
      </c>
      <c r="X51" s="408">
        <v>0</v>
      </c>
      <c r="Y51" s="408">
        <v>0</v>
      </c>
      <c r="Z51" s="408">
        <v>0</v>
      </c>
      <c r="AA51" s="408">
        <v>0</v>
      </c>
      <c r="AB51" s="408">
        <v>0</v>
      </c>
      <c r="AC51" s="408">
        <v>0</v>
      </c>
      <c r="AD51" s="408">
        <v>0</v>
      </c>
      <c r="AE51" s="408">
        <v>72881</v>
      </c>
      <c r="AF51" s="408">
        <v>174987</v>
      </c>
      <c r="AG51" s="408">
        <v>0</v>
      </c>
      <c r="AH51" s="408">
        <v>550745</v>
      </c>
      <c r="AI51" s="408">
        <v>225139</v>
      </c>
      <c r="AJ51" s="408">
        <v>0</v>
      </c>
      <c r="AK51" s="408">
        <v>0</v>
      </c>
      <c r="AL51" s="408">
        <v>0</v>
      </c>
      <c r="AM51" s="408">
        <v>20122</v>
      </c>
      <c r="AN51" s="408">
        <v>204661</v>
      </c>
      <c r="AO51" s="408">
        <v>0</v>
      </c>
      <c r="AP51" s="408">
        <v>0</v>
      </c>
      <c r="AQ51" s="408">
        <v>0</v>
      </c>
      <c r="AR51" s="408">
        <v>0</v>
      </c>
      <c r="AS51" s="408">
        <v>0</v>
      </c>
      <c r="AT51" s="408">
        <v>0</v>
      </c>
      <c r="AU51" s="408">
        <v>422447</v>
      </c>
      <c r="AV51" s="408">
        <v>32293</v>
      </c>
      <c r="AW51" s="408">
        <v>0</v>
      </c>
      <c r="AX51" s="408">
        <v>0</v>
      </c>
      <c r="AY51" s="408">
        <v>0</v>
      </c>
      <c r="AZ51" s="408">
        <v>0</v>
      </c>
      <c r="BA51" s="408">
        <v>24461</v>
      </c>
      <c r="BB51" s="408">
        <v>0</v>
      </c>
      <c r="BC51" s="408">
        <v>0</v>
      </c>
      <c r="BD51" s="408">
        <v>0</v>
      </c>
      <c r="BE51" s="408">
        <v>0</v>
      </c>
      <c r="BF51" s="408">
        <v>0</v>
      </c>
      <c r="BG51" s="408">
        <v>47743</v>
      </c>
      <c r="BH51" s="408">
        <v>0</v>
      </c>
    </row>
    <row r="52" spans="1:60" x14ac:dyDescent="0.3">
      <c r="A52" s="408">
        <v>576</v>
      </c>
      <c r="B52" s="408" t="s">
        <v>107</v>
      </c>
      <c r="D52" s="408">
        <v>0</v>
      </c>
      <c r="E52" s="408">
        <v>0</v>
      </c>
      <c r="F52" s="408">
        <v>11614</v>
      </c>
      <c r="G52" s="408">
        <v>0</v>
      </c>
      <c r="H52" s="408">
        <v>0</v>
      </c>
      <c r="I52" s="408">
        <v>0</v>
      </c>
      <c r="J52" s="408">
        <v>0</v>
      </c>
      <c r="K52" s="408">
        <v>0</v>
      </c>
      <c r="L52" s="408">
        <v>0</v>
      </c>
      <c r="M52" s="408">
        <v>0</v>
      </c>
      <c r="N52" s="408">
        <v>0</v>
      </c>
      <c r="O52" s="408">
        <v>42404</v>
      </c>
      <c r="P52" s="408">
        <v>0</v>
      </c>
      <c r="Q52" s="408">
        <v>0</v>
      </c>
      <c r="R52" s="408">
        <v>0</v>
      </c>
      <c r="S52" s="408">
        <v>0</v>
      </c>
      <c r="T52" s="408">
        <v>100392</v>
      </c>
      <c r="U52" s="408">
        <v>0</v>
      </c>
      <c r="V52" s="408">
        <v>0</v>
      </c>
      <c r="W52" s="408">
        <v>0</v>
      </c>
      <c r="X52" s="408">
        <v>16138</v>
      </c>
      <c r="Y52" s="408">
        <v>0</v>
      </c>
      <c r="Z52" s="408">
        <v>153970</v>
      </c>
      <c r="AA52" s="408">
        <v>0</v>
      </c>
      <c r="AB52" s="408">
        <v>0</v>
      </c>
      <c r="AC52" s="408">
        <v>0</v>
      </c>
      <c r="AD52" s="408">
        <v>0</v>
      </c>
      <c r="AE52" s="408">
        <v>0</v>
      </c>
      <c r="AF52" s="408">
        <v>0</v>
      </c>
      <c r="AG52" s="408">
        <v>0</v>
      </c>
      <c r="AH52" s="408">
        <v>0</v>
      </c>
      <c r="AI52" s="408">
        <v>0</v>
      </c>
      <c r="AJ52" s="408">
        <v>0</v>
      </c>
      <c r="AK52" s="408">
        <v>0</v>
      </c>
      <c r="AL52" s="408">
        <v>210000</v>
      </c>
      <c r="AM52" s="408">
        <v>0</v>
      </c>
      <c r="AN52" s="408">
        <v>0</v>
      </c>
      <c r="AO52" s="408">
        <v>0</v>
      </c>
      <c r="AP52" s="408">
        <v>0</v>
      </c>
      <c r="AQ52" s="408">
        <v>8990</v>
      </c>
      <c r="AR52" s="408">
        <v>44139</v>
      </c>
      <c r="AS52" s="408">
        <v>0</v>
      </c>
      <c r="AT52" s="408">
        <v>0</v>
      </c>
      <c r="AU52" s="408">
        <v>0</v>
      </c>
      <c r="AV52" s="408">
        <v>0</v>
      </c>
      <c r="AW52" s="408">
        <v>121679</v>
      </c>
      <c r="AX52" s="408">
        <v>9921</v>
      </c>
      <c r="AY52" s="408">
        <v>0</v>
      </c>
      <c r="AZ52" s="408">
        <v>0</v>
      </c>
      <c r="BA52" s="408">
        <v>0</v>
      </c>
      <c r="BB52" s="408">
        <v>0</v>
      </c>
      <c r="BC52" s="408">
        <v>0</v>
      </c>
      <c r="BD52" s="408">
        <v>2000000</v>
      </c>
      <c r="BE52" s="408">
        <v>52448</v>
      </c>
      <c r="BF52" s="408">
        <v>114626</v>
      </c>
      <c r="BG52" s="408">
        <v>0</v>
      </c>
      <c r="BH52" s="408">
        <v>0</v>
      </c>
    </row>
    <row r="53" spans="1:60" x14ac:dyDescent="0.3">
      <c r="A53" s="408">
        <v>577</v>
      </c>
      <c r="B53" s="408" t="s">
        <v>285</v>
      </c>
      <c r="D53" s="408">
        <v>0</v>
      </c>
      <c r="E53" s="408">
        <v>2</v>
      </c>
      <c r="F53" s="408">
        <v>2</v>
      </c>
      <c r="G53" s="408">
        <v>2</v>
      </c>
      <c r="H53" s="408">
        <v>2</v>
      </c>
      <c r="I53" s="408">
        <v>2</v>
      </c>
      <c r="J53" s="408">
        <v>2</v>
      </c>
      <c r="K53" s="408">
        <v>2</v>
      </c>
      <c r="L53" s="408">
        <v>0</v>
      </c>
      <c r="M53" s="408">
        <v>0</v>
      </c>
      <c r="N53" s="408">
        <v>2</v>
      </c>
      <c r="O53" s="408">
        <v>2</v>
      </c>
      <c r="P53" s="408">
        <v>2</v>
      </c>
      <c r="Q53" s="408">
        <v>2</v>
      </c>
      <c r="R53" s="408">
        <v>2</v>
      </c>
      <c r="S53" s="408">
        <v>2</v>
      </c>
      <c r="T53" s="408">
        <v>2</v>
      </c>
      <c r="U53" s="408">
        <v>2</v>
      </c>
      <c r="V53" s="408">
        <v>2</v>
      </c>
      <c r="W53" s="408">
        <v>2</v>
      </c>
      <c r="X53" s="408">
        <v>2</v>
      </c>
      <c r="Y53" s="408">
        <v>2</v>
      </c>
      <c r="Z53" s="408">
        <v>0</v>
      </c>
      <c r="AA53" s="408">
        <v>0</v>
      </c>
      <c r="AB53" s="408">
        <v>2</v>
      </c>
      <c r="AC53" s="408">
        <v>0</v>
      </c>
      <c r="AD53" s="408">
        <v>2</v>
      </c>
      <c r="AE53" s="408">
        <v>2</v>
      </c>
      <c r="AF53" s="408">
        <v>2</v>
      </c>
      <c r="AG53" s="408">
        <v>0</v>
      </c>
      <c r="AH53" s="408">
        <v>2</v>
      </c>
      <c r="AI53" s="408">
        <v>2</v>
      </c>
      <c r="AJ53" s="408">
        <v>0</v>
      </c>
      <c r="AK53" s="408">
        <v>2</v>
      </c>
      <c r="AL53" s="408">
        <v>2</v>
      </c>
      <c r="AM53" s="408">
        <v>2</v>
      </c>
      <c r="AN53" s="408">
        <v>0</v>
      </c>
      <c r="AO53" s="408">
        <v>2</v>
      </c>
      <c r="AP53" s="408">
        <v>2</v>
      </c>
      <c r="AQ53" s="408">
        <v>2</v>
      </c>
      <c r="AR53" s="408">
        <v>2</v>
      </c>
      <c r="AS53" s="408">
        <v>2</v>
      </c>
      <c r="AT53" s="408">
        <v>2</v>
      </c>
      <c r="AU53" s="408">
        <v>2</v>
      </c>
      <c r="AV53" s="408">
        <v>2</v>
      </c>
      <c r="AW53" s="408">
        <v>2</v>
      </c>
      <c r="AX53" s="408">
        <v>2</v>
      </c>
      <c r="AY53" s="408">
        <v>2</v>
      </c>
      <c r="AZ53" s="408">
        <v>2</v>
      </c>
      <c r="BA53" s="408">
        <v>2</v>
      </c>
      <c r="BB53" s="408">
        <v>2</v>
      </c>
      <c r="BC53" s="408">
        <v>2</v>
      </c>
      <c r="BD53" s="408">
        <v>2</v>
      </c>
      <c r="BE53" s="408">
        <v>0</v>
      </c>
      <c r="BF53" s="408">
        <v>2</v>
      </c>
      <c r="BG53" s="408">
        <v>2</v>
      </c>
      <c r="BH53" s="408">
        <v>0</v>
      </c>
    </row>
    <row r="54" spans="1:60" x14ac:dyDescent="0.3">
      <c r="A54" s="408">
        <v>586</v>
      </c>
      <c r="B54" s="408" t="s">
        <v>286</v>
      </c>
      <c r="D54" s="408">
        <v>0</v>
      </c>
      <c r="E54" s="408">
        <v>0</v>
      </c>
      <c r="F54" s="408">
        <v>0</v>
      </c>
      <c r="G54" s="408">
        <v>0</v>
      </c>
      <c r="H54" s="408">
        <v>0</v>
      </c>
      <c r="I54" s="408">
        <v>0</v>
      </c>
      <c r="J54" s="408">
        <v>0</v>
      </c>
      <c r="K54" s="408">
        <v>0</v>
      </c>
      <c r="L54" s="408">
        <v>0</v>
      </c>
      <c r="M54" s="408">
        <v>0</v>
      </c>
      <c r="N54" s="408">
        <v>0</v>
      </c>
      <c r="O54" s="408">
        <v>0</v>
      </c>
      <c r="P54" s="408">
        <v>0</v>
      </c>
      <c r="Q54" s="408">
        <v>0</v>
      </c>
      <c r="R54" s="408">
        <v>0</v>
      </c>
      <c r="S54" s="408">
        <v>0</v>
      </c>
      <c r="T54" s="408">
        <v>0</v>
      </c>
      <c r="U54" s="408">
        <v>0</v>
      </c>
      <c r="V54" s="408">
        <v>0</v>
      </c>
      <c r="W54" s="408">
        <v>0</v>
      </c>
      <c r="X54" s="408">
        <v>0</v>
      </c>
      <c r="Y54" s="408">
        <v>0</v>
      </c>
      <c r="Z54" s="408">
        <v>0</v>
      </c>
      <c r="AA54" s="408">
        <v>0</v>
      </c>
      <c r="AB54" s="408">
        <v>0</v>
      </c>
      <c r="AC54" s="408">
        <v>0</v>
      </c>
      <c r="AD54" s="408">
        <v>0</v>
      </c>
      <c r="AE54" s="408">
        <v>0</v>
      </c>
      <c r="AF54" s="408">
        <v>0</v>
      </c>
      <c r="AG54" s="408">
        <v>0</v>
      </c>
      <c r="AH54" s="408">
        <v>0</v>
      </c>
      <c r="AI54" s="408">
        <v>0</v>
      </c>
      <c r="AJ54" s="408">
        <v>0</v>
      </c>
      <c r="AK54" s="408">
        <v>0</v>
      </c>
      <c r="AL54" s="408">
        <v>0</v>
      </c>
      <c r="AM54" s="408">
        <v>0</v>
      </c>
      <c r="AN54" s="408">
        <v>0</v>
      </c>
      <c r="AO54" s="408">
        <v>0</v>
      </c>
      <c r="AP54" s="408">
        <v>0</v>
      </c>
      <c r="AQ54" s="408">
        <v>0</v>
      </c>
      <c r="AR54" s="408">
        <v>0</v>
      </c>
      <c r="AS54" s="408">
        <v>0</v>
      </c>
      <c r="AT54" s="408">
        <v>0</v>
      </c>
      <c r="AU54" s="408">
        <v>0</v>
      </c>
      <c r="AV54" s="408">
        <v>0</v>
      </c>
      <c r="AW54" s="408">
        <v>0</v>
      </c>
      <c r="AX54" s="408">
        <v>0</v>
      </c>
      <c r="AY54" s="408">
        <v>0</v>
      </c>
      <c r="AZ54" s="408">
        <v>0</v>
      </c>
      <c r="BA54" s="408">
        <v>0</v>
      </c>
      <c r="BB54" s="408">
        <v>0</v>
      </c>
      <c r="BC54" s="408">
        <v>0</v>
      </c>
      <c r="BD54" s="408">
        <v>0</v>
      </c>
      <c r="BE54" s="408">
        <v>0</v>
      </c>
      <c r="BF54" s="408">
        <v>0</v>
      </c>
      <c r="BG54" s="408">
        <v>0</v>
      </c>
      <c r="BH54" s="408">
        <v>0</v>
      </c>
    </row>
    <row r="55" spans="1:60" x14ac:dyDescent="0.3">
      <c r="A55" s="408">
        <v>587</v>
      </c>
      <c r="B55" s="408" t="s">
        <v>287</v>
      </c>
      <c r="D55" s="408">
        <v>0</v>
      </c>
      <c r="E55" s="408">
        <v>0</v>
      </c>
      <c r="F55" s="408">
        <v>0</v>
      </c>
      <c r="G55" s="408">
        <v>0</v>
      </c>
      <c r="H55" s="408">
        <v>0</v>
      </c>
      <c r="I55" s="408">
        <v>0</v>
      </c>
      <c r="J55" s="408">
        <v>0</v>
      </c>
      <c r="K55" s="408">
        <v>0</v>
      </c>
      <c r="L55" s="408">
        <v>0</v>
      </c>
      <c r="M55" s="408">
        <v>0</v>
      </c>
      <c r="N55" s="408">
        <v>0</v>
      </c>
      <c r="O55" s="408">
        <v>0</v>
      </c>
      <c r="P55" s="408">
        <v>0</v>
      </c>
      <c r="Q55" s="408">
        <v>0</v>
      </c>
      <c r="R55" s="408">
        <v>0</v>
      </c>
      <c r="S55" s="408">
        <v>0</v>
      </c>
      <c r="T55" s="408">
        <v>0</v>
      </c>
      <c r="U55" s="408">
        <v>0</v>
      </c>
      <c r="V55" s="408">
        <v>0</v>
      </c>
      <c r="W55" s="408">
        <v>0</v>
      </c>
      <c r="X55" s="408">
        <v>0</v>
      </c>
      <c r="Y55" s="408">
        <v>0</v>
      </c>
      <c r="Z55" s="408">
        <v>0</v>
      </c>
      <c r="AA55" s="408">
        <v>0</v>
      </c>
      <c r="AB55" s="408">
        <v>0</v>
      </c>
      <c r="AC55" s="408">
        <v>0</v>
      </c>
      <c r="AD55" s="408">
        <v>0</v>
      </c>
      <c r="AE55" s="408">
        <v>0</v>
      </c>
      <c r="AF55" s="408">
        <v>0</v>
      </c>
      <c r="AG55" s="408">
        <v>0</v>
      </c>
      <c r="AH55" s="408">
        <v>0</v>
      </c>
      <c r="AI55" s="408">
        <v>0</v>
      </c>
      <c r="AJ55" s="408">
        <v>0</v>
      </c>
      <c r="AK55" s="408">
        <v>0</v>
      </c>
      <c r="AL55" s="408">
        <v>0</v>
      </c>
      <c r="AM55" s="408">
        <v>0</v>
      </c>
      <c r="AN55" s="408">
        <v>0</v>
      </c>
      <c r="AO55" s="408">
        <v>0</v>
      </c>
      <c r="AP55" s="408">
        <v>0</v>
      </c>
      <c r="AQ55" s="408">
        <v>0</v>
      </c>
      <c r="AR55" s="408">
        <v>0</v>
      </c>
      <c r="AS55" s="408">
        <v>0</v>
      </c>
      <c r="AT55" s="408">
        <v>0</v>
      </c>
      <c r="AU55" s="408">
        <v>0</v>
      </c>
      <c r="AV55" s="408">
        <v>0</v>
      </c>
      <c r="AW55" s="408">
        <v>0</v>
      </c>
      <c r="AX55" s="408">
        <v>0</v>
      </c>
      <c r="AY55" s="408">
        <v>0</v>
      </c>
      <c r="AZ55" s="408">
        <v>0</v>
      </c>
      <c r="BA55" s="408">
        <v>0</v>
      </c>
      <c r="BB55" s="408">
        <v>0</v>
      </c>
      <c r="BC55" s="408">
        <v>0</v>
      </c>
      <c r="BD55" s="408">
        <v>0</v>
      </c>
      <c r="BE55" s="408">
        <v>0</v>
      </c>
      <c r="BF55" s="408">
        <v>0</v>
      </c>
      <c r="BG55" s="408">
        <v>0</v>
      </c>
      <c r="BH55" s="408">
        <v>0</v>
      </c>
    </row>
    <row r="56" spans="1:60" x14ac:dyDescent="0.3">
      <c r="A56" s="408">
        <v>588</v>
      </c>
      <c r="B56" s="408" t="s">
        <v>288</v>
      </c>
      <c r="D56" s="408">
        <v>0</v>
      </c>
      <c r="E56" s="408">
        <v>0</v>
      </c>
      <c r="F56" s="408">
        <v>0</v>
      </c>
      <c r="G56" s="408">
        <v>0</v>
      </c>
      <c r="H56" s="408">
        <v>0</v>
      </c>
      <c r="I56" s="408">
        <v>0</v>
      </c>
      <c r="J56" s="408">
        <v>0</v>
      </c>
      <c r="K56" s="408">
        <v>0</v>
      </c>
      <c r="L56" s="408">
        <v>0</v>
      </c>
      <c r="M56" s="408">
        <v>0</v>
      </c>
      <c r="N56" s="408">
        <v>0</v>
      </c>
      <c r="O56" s="408">
        <v>0</v>
      </c>
      <c r="P56" s="408">
        <v>0</v>
      </c>
      <c r="Q56" s="408">
        <v>0</v>
      </c>
      <c r="R56" s="408">
        <v>0</v>
      </c>
      <c r="S56" s="408">
        <v>0</v>
      </c>
      <c r="T56" s="408">
        <v>0</v>
      </c>
      <c r="U56" s="408">
        <v>0</v>
      </c>
      <c r="V56" s="408">
        <v>0</v>
      </c>
      <c r="W56" s="408">
        <v>0</v>
      </c>
      <c r="X56" s="408">
        <v>0</v>
      </c>
      <c r="Y56" s="408">
        <v>0</v>
      </c>
      <c r="Z56" s="408">
        <v>0</v>
      </c>
      <c r="AA56" s="408">
        <v>0</v>
      </c>
      <c r="AB56" s="408">
        <v>0</v>
      </c>
      <c r="AC56" s="408">
        <v>0</v>
      </c>
      <c r="AD56" s="408">
        <v>0</v>
      </c>
      <c r="AE56" s="408">
        <v>0</v>
      </c>
      <c r="AF56" s="408">
        <v>0</v>
      </c>
      <c r="AG56" s="408">
        <v>0</v>
      </c>
      <c r="AH56" s="408">
        <v>0</v>
      </c>
      <c r="AI56" s="408">
        <v>0</v>
      </c>
      <c r="AJ56" s="408">
        <v>0</v>
      </c>
      <c r="AK56" s="408">
        <v>0</v>
      </c>
      <c r="AL56" s="408">
        <v>0</v>
      </c>
      <c r="AM56" s="408">
        <v>0</v>
      </c>
      <c r="AN56" s="408">
        <v>0</v>
      </c>
      <c r="AO56" s="408">
        <v>0</v>
      </c>
      <c r="AP56" s="408">
        <v>0</v>
      </c>
      <c r="AQ56" s="408">
        <v>0</v>
      </c>
      <c r="AR56" s="408">
        <v>0</v>
      </c>
      <c r="AS56" s="408">
        <v>0</v>
      </c>
      <c r="AT56" s="408">
        <v>0</v>
      </c>
      <c r="AU56" s="408">
        <v>0</v>
      </c>
      <c r="AV56" s="408">
        <v>0</v>
      </c>
      <c r="AW56" s="408">
        <v>0</v>
      </c>
      <c r="AX56" s="408">
        <v>0</v>
      </c>
      <c r="AY56" s="408">
        <v>0</v>
      </c>
      <c r="AZ56" s="408">
        <v>0</v>
      </c>
      <c r="BA56" s="408">
        <v>0</v>
      </c>
      <c r="BB56" s="408">
        <v>0</v>
      </c>
      <c r="BC56" s="408">
        <v>0</v>
      </c>
      <c r="BD56" s="408">
        <v>0</v>
      </c>
      <c r="BE56" s="408">
        <v>0</v>
      </c>
      <c r="BF56" s="408">
        <v>0</v>
      </c>
      <c r="BG56" s="408">
        <v>0</v>
      </c>
      <c r="BH56" s="408">
        <v>0</v>
      </c>
    </row>
    <row r="57" spans="1:60" x14ac:dyDescent="0.3">
      <c r="A57" s="408">
        <v>591</v>
      </c>
      <c r="B57" s="408" t="s">
        <v>121</v>
      </c>
      <c r="D57" s="408">
        <v>4662227</v>
      </c>
      <c r="E57" s="408">
        <v>4701318</v>
      </c>
      <c r="F57" s="408">
        <v>6700143</v>
      </c>
      <c r="G57" s="408">
        <v>2226066</v>
      </c>
      <c r="H57" s="408">
        <v>6943754</v>
      </c>
      <c r="I57" s="408">
        <v>3545977</v>
      </c>
      <c r="J57" s="408">
        <v>3012342</v>
      </c>
      <c r="K57" s="408">
        <v>2550680</v>
      </c>
      <c r="L57" s="408">
        <v>4189103</v>
      </c>
      <c r="M57" s="408">
        <v>1055712</v>
      </c>
      <c r="N57" s="408">
        <v>3261281</v>
      </c>
      <c r="O57" s="408">
        <v>8186485</v>
      </c>
      <c r="P57" s="408">
        <v>3760422</v>
      </c>
      <c r="Q57" s="408">
        <v>1525852</v>
      </c>
      <c r="R57" s="408">
        <v>9544872</v>
      </c>
      <c r="S57" s="408">
        <v>13651717</v>
      </c>
      <c r="T57" s="408">
        <v>3184939</v>
      </c>
      <c r="U57" s="408">
        <v>1426363</v>
      </c>
      <c r="V57" s="408">
        <v>0</v>
      </c>
      <c r="W57" s="408">
        <v>13464766</v>
      </c>
      <c r="X57" s="408">
        <v>5070271</v>
      </c>
      <c r="Y57" s="408">
        <v>938047</v>
      </c>
      <c r="Z57" s="408">
        <v>5351166</v>
      </c>
      <c r="AA57" s="408">
        <v>1397121</v>
      </c>
      <c r="AB57" s="408">
        <v>3472738</v>
      </c>
      <c r="AC57" s="408">
        <v>12403438</v>
      </c>
      <c r="AD57" s="408">
        <v>1933956</v>
      </c>
      <c r="AE57" s="408">
        <v>9769459</v>
      </c>
      <c r="AF57" s="408">
        <v>5606987</v>
      </c>
      <c r="AG57" s="408">
        <v>1943042</v>
      </c>
      <c r="AH57" s="408">
        <v>20692083</v>
      </c>
      <c r="AI57" s="408">
        <v>8356192</v>
      </c>
      <c r="AJ57" s="408">
        <v>13453215</v>
      </c>
      <c r="AK57" s="408">
        <v>5421502</v>
      </c>
      <c r="AL57" s="408">
        <v>6845756</v>
      </c>
      <c r="AM57" s="408">
        <v>4019006</v>
      </c>
      <c r="AN57" s="408">
        <v>5128396</v>
      </c>
      <c r="AO57" s="408">
        <v>4019957</v>
      </c>
      <c r="AP57" s="408">
        <v>6910234</v>
      </c>
      <c r="AQ57" s="408">
        <v>1778172</v>
      </c>
      <c r="AR57" s="408">
        <v>4076276</v>
      </c>
      <c r="AS57" s="408">
        <v>1691160</v>
      </c>
      <c r="AT57" s="408">
        <v>656224</v>
      </c>
      <c r="AU57" s="408">
        <v>18748808</v>
      </c>
      <c r="AV57" s="408">
        <v>3651675</v>
      </c>
      <c r="AW57" s="408">
        <v>71271079</v>
      </c>
      <c r="AX57" s="408">
        <v>1666824</v>
      </c>
      <c r="AY57" s="408">
        <v>902310</v>
      </c>
      <c r="AZ57" s="408">
        <v>3094018</v>
      </c>
      <c r="BA57" s="408">
        <v>11271436</v>
      </c>
      <c r="BB57" s="408">
        <v>637372</v>
      </c>
      <c r="BC57" s="408">
        <v>2207226</v>
      </c>
      <c r="BD57" s="408">
        <v>7198755</v>
      </c>
      <c r="BE57" s="408">
        <v>5738395</v>
      </c>
      <c r="BF57" s="408">
        <v>32805431</v>
      </c>
      <c r="BG57" s="408">
        <v>5260230</v>
      </c>
      <c r="BH57" s="408">
        <v>1161732</v>
      </c>
    </row>
    <row r="58" spans="1:60" x14ac:dyDescent="0.3">
      <c r="A58" s="408">
        <v>592</v>
      </c>
      <c r="B58" s="408" t="s">
        <v>122</v>
      </c>
      <c r="D58" s="408">
        <v>-172608</v>
      </c>
      <c r="E58" s="408">
        <v>723168</v>
      </c>
      <c r="F58" s="408">
        <v>509558</v>
      </c>
      <c r="G58" s="408">
        <v>335390</v>
      </c>
      <c r="H58" s="408">
        <v>255096</v>
      </c>
      <c r="I58" s="408">
        <v>-164543</v>
      </c>
      <c r="J58" s="408">
        <v>-763791</v>
      </c>
      <c r="K58" s="408">
        <v>-56682</v>
      </c>
      <c r="L58" s="408">
        <v>176326</v>
      </c>
      <c r="M58" s="408">
        <v>15054</v>
      </c>
      <c r="N58" s="408">
        <v>-11040</v>
      </c>
      <c r="O58" s="408">
        <v>-1314760</v>
      </c>
      <c r="P58" s="408">
        <v>333407</v>
      </c>
      <c r="Q58" s="408">
        <v>-115613</v>
      </c>
      <c r="R58" s="408">
        <v>-902716</v>
      </c>
      <c r="S58" s="408">
        <v>2306141</v>
      </c>
      <c r="T58" s="408">
        <v>-385193</v>
      </c>
      <c r="U58" s="408">
        <v>-65798</v>
      </c>
      <c r="V58" s="408">
        <v>0</v>
      </c>
      <c r="W58" s="408">
        <v>802236</v>
      </c>
      <c r="X58" s="408">
        <v>170002</v>
      </c>
      <c r="Y58" s="408">
        <v>-12898</v>
      </c>
      <c r="Z58" s="408">
        <v>460908</v>
      </c>
      <c r="AA58" s="408">
        <v>973601</v>
      </c>
      <c r="AB58" s="408">
        <v>903669</v>
      </c>
      <c r="AC58" s="408">
        <v>2361683</v>
      </c>
      <c r="AD58" s="408">
        <v>-245704</v>
      </c>
      <c r="AE58" s="408">
        <v>1275406</v>
      </c>
      <c r="AF58" s="408">
        <v>383805</v>
      </c>
      <c r="AG58" s="408">
        <v>71975</v>
      </c>
      <c r="AH58" s="408">
        <v>-306130</v>
      </c>
      <c r="AI58" s="408">
        <v>350337</v>
      </c>
      <c r="AJ58" s="408">
        <v>-980320</v>
      </c>
      <c r="AK58" s="408">
        <v>962686</v>
      </c>
      <c r="AL58" s="408">
        <v>-84905</v>
      </c>
      <c r="AM58" s="408">
        <v>245084</v>
      </c>
      <c r="AN58" s="408">
        <v>26203</v>
      </c>
      <c r="AO58" s="408">
        <v>151005</v>
      </c>
      <c r="AP58" s="408">
        <v>329140</v>
      </c>
      <c r="AQ58" s="408">
        <v>-27928</v>
      </c>
      <c r="AR58" s="408">
        <v>-786864</v>
      </c>
      <c r="AS58" s="408">
        <v>985585</v>
      </c>
      <c r="AT58" s="408">
        <v>-92761</v>
      </c>
      <c r="AU58" s="408">
        <v>4936036</v>
      </c>
      <c r="AV58" s="408">
        <v>882881</v>
      </c>
      <c r="AW58" s="408">
        <v>5582622</v>
      </c>
      <c r="AX58" s="408">
        <v>-147884</v>
      </c>
      <c r="AY58" s="408">
        <v>436653</v>
      </c>
      <c r="AZ58" s="408">
        <v>504947</v>
      </c>
      <c r="BA58" s="408">
        <v>1680325</v>
      </c>
      <c r="BB58" s="408">
        <v>109624</v>
      </c>
      <c r="BC58" s="408">
        <v>211318</v>
      </c>
      <c r="BD58" s="408">
        <v>-567896</v>
      </c>
      <c r="BE58" s="408">
        <v>2174720</v>
      </c>
      <c r="BF58" s="408">
        <v>653517</v>
      </c>
      <c r="BG58" s="408">
        <v>496327</v>
      </c>
      <c r="BH58" s="408">
        <v>149142</v>
      </c>
    </row>
    <row r="59" spans="1:60" x14ac:dyDescent="0.3">
      <c r="A59" s="408">
        <v>606</v>
      </c>
      <c r="B59" s="408" t="s">
        <v>289</v>
      </c>
      <c r="D59" s="408">
        <v>1</v>
      </c>
      <c r="E59" s="408">
        <v>1</v>
      </c>
      <c r="F59" s="408">
        <v>1</v>
      </c>
      <c r="G59" s="408">
        <v>1</v>
      </c>
      <c r="H59" s="408">
        <v>1</v>
      </c>
      <c r="I59" s="408">
        <v>1</v>
      </c>
      <c r="J59" s="408">
        <v>1</v>
      </c>
      <c r="K59" s="408">
        <v>1</v>
      </c>
      <c r="L59" s="408">
        <v>1</v>
      </c>
      <c r="M59" s="408">
        <v>1</v>
      </c>
      <c r="N59" s="408">
        <v>1</v>
      </c>
      <c r="O59" s="408">
        <v>1</v>
      </c>
      <c r="P59" s="408">
        <v>1</v>
      </c>
      <c r="Q59" s="408">
        <v>1</v>
      </c>
      <c r="R59" s="408">
        <v>1</v>
      </c>
      <c r="S59" s="408">
        <v>1</v>
      </c>
      <c r="T59" s="408">
        <v>1</v>
      </c>
      <c r="U59" s="408">
        <v>1</v>
      </c>
      <c r="V59" s="408">
        <v>1</v>
      </c>
      <c r="W59" s="408">
        <v>1</v>
      </c>
      <c r="X59" s="408">
        <v>1</v>
      </c>
      <c r="Y59" s="408">
        <v>1</v>
      </c>
      <c r="Z59" s="408">
        <v>1</v>
      </c>
      <c r="AA59" s="408">
        <v>1</v>
      </c>
      <c r="AB59" s="408">
        <v>1</v>
      </c>
      <c r="AC59" s="408">
        <v>1</v>
      </c>
      <c r="AD59" s="408">
        <v>1</v>
      </c>
      <c r="AE59" s="408">
        <v>1</v>
      </c>
      <c r="AF59" s="408">
        <v>1</v>
      </c>
      <c r="AG59" s="408">
        <v>1</v>
      </c>
      <c r="AH59" s="408">
        <v>1</v>
      </c>
      <c r="AI59" s="408">
        <v>1</v>
      </c>
      <c r="AJ59" s="408">
        <v>1</v>
      </c>
      <c r="AK59" s="408">
        <v>1</v>
      </c>
      <c r="AL59" s="408">
        <v>1</v>
      </c>
      <c r="AM59" s="408">
        <v>1</v>
      </c>
      <c r="AN59" s="408">
        <v>1</v>
      </c>
      <c r="AO59" s="408">
        <v>1</v>
      </c>
      <c r="AP59" s="408">
        <v>1</v>
      </c>
      <c r="AQ59" s="408">
        <v>1</v>
      </c>
      <c r="AR59" s="408">
        <v>1</v>
      </c>
      <c r="AS59" s="408">
        <v>1</v>
      </c>
      <c r="AT59" s="408">
        <v>1</v>
      </c>
      <c r="AU59" s="408">
        <v>1</v>
      </c>
      <c r="AV59" s="408">
        <v>1</v>
      </c>
      <c r="AW59" s="408">
        <v>1</v>
      </c>
      <c r="AX59" s="408">
        <v>1</v>
      </c>
      <c r="AY59" s="408">
        <v>1</v>
      </c>
      <c r="AZ59" s="408">
        <v>1</v>
      </c>
      <c r="BA59" s="408">
        <v>1</v>
      </c>
      <c r="BB59" s="408">
        <v>1</v>
      </c>
      <c r="BC59" s="408">
        <v>1</v>
      </c>
      <c r="BD59" s="408">
        <v>1</v>
      </c>
      <c r="BE59" s="408">
        <v>1</v>
      </c>
      <c r="BF59" s="408">
        <v>1</v>
      </c>
      <c r="BG59" s="408">
        <v>1</v>
      </c>
      <c r="BH59" s="408">
        <v>1</v>
      </c>
    </row>
    <row r="60" spans="1:60" x14ac:dyDescent="0.3">
      <c r="A60" s="408">
        <v>621</v>
      </c>
      <c r="B60" s="408" t="s">
        <v>290</v>
      </c>
      <c r="D60" s="408">
        <v>43067950</v>
      </c>
      <c r="E60" s="408">
        <v>81723128</v>
      </c>
      <c r="F60" s="408">
        <v>62329706</v>
      </c>
      <c r="G60" s="408">
        <v>24068606</v>
      </c>
      <c r="H60" s="408">
        <v>0</v>
      </c>
      <c r="I60" s="408">
        <v>37274935</v>
      </c>
      <c r="J60" s="408">
        <v>19144243</v>
      </c>
      <c r="K60" s="408">
        <v>23986545</v>
      </c>
      <c r="L60" s="408">
        <v>47724452</v>
      </c>
      <c r="M60" s="408">
        <v>14710023</v>
      </c>
      <c r="N60" s="408">
        <v>26504875</v>
      </c>
      <c r="O60" s="408">
        <v>98125157</v>
      </c>
      <c r="P60" s="408">
        <v>49607774</v>
      </c>
      <c r="Q60" s="408">
        <v>13988100</v>
      </c>
      <c r="R60" s="408">
        <v>105849015</v>
      </c>
      <c r="S60" s="408">
        <v>223112670</v>
      </c>
      <c r="T60" s="408">
        <v>24279767</v>
      </c>
      <c r="U60" s="408">
        <v>12739433</v>
      </c>
      <c r="V60" s="408">
        <v>1145529</v>
      </c>
      <c r="W60" s="408">
        <v>184315139</v>
      </c>
      <c r="X60" s="408">
        <v>69308459</v>
      </c>
      <c r="Y60" s="408">
        <v>13801582</v>
      </c>
      <c r="Z60" s="408">
        <v>72255960</v>
      </c>
      <c r="AA60" s="408">
        <v>14346599</v>
      </c>
      <c r="AB60" s="408">
        <v>36877538</v>
      </c>
      <c r="AC60" s="408">
        <v>196406254</v>
      </c>
      <c r="AD60" s="408">
        <v>19716990</v>
      </c>
      <c r="AE60" s="408">
        <v>117268309</v>
      </c>
      <c r="AF60" s="408">
        <v>51114984</v>
      </c>
      <c r="AG60" s="408">
        <v>21764602</v>
      </c>
      <c r="AH60" s="408">
        <v>159848240</v>
      </c>
      <c r="AI60" s="408">
        <v>85869457</v>
      </c>
      <c r="AJ60" s="408">
        <v>143113675</v>
      </c>
      <c r="AK60" s="408">
        <v>62853735</v>
      </c>
      <c r="AL60" s="408">
        <v>61348396</v>
      </c>
      <c r="AM60" s="408">
        <v>47959930</v>
      </c>
      <c r="AN60" s="408">
        <v>60456908</v>
      </c>
      <c r="AO60" s="408">
        <v>47422565</v>
      </c>
      <c r="AP60" s="408">
        <v>58301694</v>
      </c>
      <c r="AQ60" s="408">
        <v>18263922</v>
      </c>
      <c r="AR60" s="408">
        <v>19206226</v>
      </c>
      <c r="AS60" s="408">
        <v>32417870</v>
      </c>
      <c r="AT60" s="408">
        <v>9097</v>
      </c>
      <c r="AU60" s="408">
        <v>312844184</v>
      </c>
      <c r="AV60" s="408">
        <v>34189741</v>
      </c>
      <c r="AW60" s="408">
        <v>1357818450</v>
      </c>
      <c r="AX60" s="408">
        <v>13650441</v>
      </c>
      <c r="AY60" s="408">
        <v>8466923</v>
      </c>
      <c r="AZ60" s="408">
        <v>47671962</v>
      </c>
      <c r="BA60" s="408">
        <v>120504271</v>
      </c>
      <c r="BB60" s="408">
        <v>6949706</v>
      </c>
      <c r="BC60" s="408">
        <v>18716993</v>
      </c>
      <c r="BD60" s="408">
        <v>71741125</v>
      </c>
      <c r="BE60" s="408">
        <v>78348050</v>
      </c>
      <c r="BF60" s="408">
        <v>432197086</v>
      </c>
      <c r="BG60" s="408">
        <v>41990603</v>
      </c>
      <c r="BH60" s="408">
        <v>16921584</v>
      </c>
    </row>
    <row r="61" spans="1:60" x14ac:dyDescent="0.3">
      <c r="A61" s="408">
        <v>622</v>
      </c>
      <c r="B61" s="408" t="s">
        <v>291</v>
      </c>
      <c r="D61" s="408">
        <v>30546810</v>
      </c>
      <c r="E61" s="408">
        <v>60464309</v>
      </c>
      <c r="F61" s="408">
        <v>45414280</v>
      </c>
      <c r="G61" s="408">
        <v>17963561</v>
      </c>
      <c r="H61" s="408">
        <v>61406791</v>
      </c>
      <c r="I61" s="408">
        <v>27943481</v>
      </c>
      <c r="J61" s="408">
        <v>14051147</v>
      </c>
      <c r="K61" s="408">
        <v>5248215</v>
      </c>
      <c r="L61" s="408">
        <v>34484456</v>
      </c>
      <c r="M61" s="408">
        <v>10110533</v>
      </c>
      <c r="N61" s="408">
        <v>19706039</v>
      </c>
      <c r="O61" s="408">
        <v>71119552</v>
      </c>
      <c r="P61" s="408">
        <v>34103010</v>
      </c>
      <c r="Q61" s="408">
        <v>10162480</v>
      </c>
      <c r="R61" s="408">
        <v>75978901</v>
      </c>
      <c r="S61" s="408">
        <v>164958117</v>
      </c>
      <c r="T61" s="408">
        <v>17527199</v>
      </c>
      <c r="U61" s="408">
        <v>9123524</v>
      </c>
      <c r="V61" s="408">
        <v>768828</v>
      </c>
      <c r="W61" s="408">
        <v>137320386</v>
      </c>
      <c r="X61" s="408">
        <v>49702202</v>
      </c>
      <c r="Y61" s="408">
        <v>10169900</v>
      </c>
      <c r="Z61" s="408">
        <v>52675103</v>
      </c>
      <c r="AA61" s="408">
        <v>10321292</v>
      </c>
      <c r="AB61" s="408">
        <v>28008787</v>
      </c>
      <c r="AC61" s="408">
        <v>141559329</v>
      </c>
      <c r="AD61" s="408">
        <v>14641868</v>
      </c>
      <c r="AE61" s="408">
        <v>83915045</v>
      </c>
      <c r="AF61" s="408">
        <v>37035836</v>
      </c>
      <c r="AG61" s="408">
        <v>15314221</v>
      </c>
      <c r="AH61" s="408">
        <v>118482617</v>
      </c>
      <c r="AI61" s="408">
        <v>60822007</v>
      </c>
      <c r="AJ61" s="408">
        <v>101641130</v>
      </c>
      <c r="AK61" s="408">
        <v>46758987</v>
      </c>
      <c r="AL61" s="408">
        <v>44256585</v>
      </c>
      <c r="AM61" s="408">
        <v>35728235</v>
      </c>
      <c r="AN61" s="408">
        <v>42558633</v>
      </c>
      <c r="AO61" s="408">
        <v>33776482</v>
      </c>
      <c r="AP61" s="408">
        <v>42990542</v>
      </c>
      <c r="AQ61" s="408">
        <v>12972116</v>
      </c>
      <c r="AR61" s="408">
        <v>14342055</v>
      </c>
      <c r="AS61" s="408">
        <v>23792108</v>
      </c>
      <c r="AT61" s="408">
        <v>5190331</v>
      </c>
      <c r="AU61" s="408">
        <v>227322233</v>
      </c>
      <c r="AV61" s="408">
        <v>25550913</v>
      </c>
      <c r="AW61" s="408">
        <v>984542045</v>
      </c>
      <c r="AX61" s="408">
        <v>9832983</v>
      </c>
      <c r="AY61" s="408">
        <v>6343573</v>
      </c>
      <c r="AZ61" s="408">
        <v>34793174</v>
      </c>
      <c r="BA61" s="408">
        <v>86656407</v>
      </c>
      <c r="BB61" s="408">
        <v>4644136</v>
      </c>
      <c r="BC61" s="408">
        <v>14011073</v>
      </c>
      <c r="BD61" s="408">
        <v>50831697</v>
      </c>
      <c r="BE61" s="408">
        <v>55299210</v>
      </c>
      <c r="BF61" s="408">
        <v>309566042</v>
      </c>
      <c r="BG61" s="408">
        <v>30290039</v>
      </c>
      <c r="BH61" s="408">
        <v>12093456</v>
      </c>
    </row>
    <row r="62" spans="1:60" x14ac:dyDescent="0.3">
      <c r="A62" s="408">
        <v>626</v>
      </c>
      <c r="B62" s="408" t="s">
        <v>292</v>
      </c>
      <c r="D62" s="408">
        <v>2618113</v>
      </c>
      <c r="E62" s="408">
        <v>3563876</v>
      </c>
      <c r="F62" s="408">
        <v>5555921</v>
      </c>
      <c r="G62" s="408">
        <v>634152</v>
      </c>
      <c r="H62" s="408">
        <v>999254</v>
      </c>
      <c r="I62" s="408">
        <v>1783320</v>
      </c>
      <c r="J62" s="408">
        <v>4583069</v>
      </c>
      <c r="K62" s="408">
        <v>1252644</v>
      </c>
      <c r="L62" s="408">
        <v>3449697</v>
      </c>
      <c r="M62" s="408">
        <v>2472915</v>
      </c>
      <c r="N62" s="408">
        <v>48243804</v>
      </c>
      <c r="O62" s="408">
        <v>7116424</v>
      </c>
      <c r="P62" s="408">
        <v>7886744</v>
      </c>
      <c r="Q62" s="408">
        <v>571077</v>
      </c>
      <c r="R62" s="408">
        <v>5573659</v>
      </c>
      <c r="S62" s="408">
        <v>28848301</v>
      </c>
      <c r="T62" s="408">
        <v>1265209</v>
      </c>
      <c r="U62" s="408">
        <v>1382749</v>
      </c>
      <c r="V62" s="408">
        <v>40696</v>
      </c>
      <c r="W62" s="408">
        <v>7137162</v>
      </c>
      <c r="X62" s="408">
        <v>5716582</v>
      </c>
      <c r="Y62" s="408">
        <v>745940</v>
      </c>
      <c r="Z62" s="408">
        <v>130479226</v>
      </c>
      <c r="AA62" s="408">
        <v>583527</v>
      </c>
      <c r="AB62" s="408">
        <v>1489806</v>
      </c>
      <c r="AC62" s="408">
        <v>9672898</v>
      </c>
      <c r="AD62" s="408">
        <v>1517637</v>
      </c>
      <c r="AE62" s="408">
        <v>5036849</v>
      </c>
      <c r="AF62" s="408">
        <v>4317950</v>
      </c>
      <c r="AG62" s="408">
        <v>855185</v>
      </c>
      <c r="AH62" s="408">
        <v>2199536</v>
      </c>
      <c r="AI62" s="408">
        <v>5585886</v>
      </c>
      <c r="AJ62" s="408">
        <v>12692086</v>
      </c>
      <c r="AK62" s="408">
        <v>6440268</v>
      </c>
      <c r="AL62" s="408">
        <v>2872622</v>
      </c>
      <c r="AM62" s="408">
        <v>6286014</v>
      </c>
      <c r="AN62" s="408">
        <v>106776811</v>
      </c>
      <c r="AO62" s="408">
        <v>1736226</v>
      </c>
      <c r="AP62" s="408">
        <v>4713583</v>
      </c>
      <c r="AQ62" s="408">
        <v>1165968</v>
      </c>
      <c r="AR62" s="408">
        <v>1672597</v>
      </c>
      <c r="AS62" s="408">
        <v>2024776</v>
      </c>
      <c r="AT62" s="408">
        <v>226626</v>
      </c>
      <c r="AU62" s="408">
        <v>30973165</v>
      </c>
      <c r="AV62" s="408">
        <v>2910413</v>
      </c>
      <c r="AW62" s="408">
        <v>185236034</v>
      </c>
      <c r="AX62" s="408">
        <v>1938036</v>
      </c>
      <c r="AY62" s="408">
        <v>494443</v>
      </c>
      <c r="AZ62" s="408">
        <v>1841708</v>
      </c>
      <c r="BA62" s="408">
        <v>6322524</v>
      </c>
      <c r="BB62" s="408">
        <v>533170</v>
      </c>
      <c r="BC62" s="408">
        <v>380500</v>
      </c>
      <c r="BD62" s="408">
        <v>8494352</v>
      </c>
      <c r="BE62" s="408">
        <v>5113864</v>
      </c>
      <c r="BF62" s="408">
        <v>14093731</v>
      </c>
      <c r="BG62" s="408">
        <v>3298833</v>
      </c>
      <c r="BH62" s="408">
        <v>1047605</v>
      </c>
    </row>
    <row r="63" spans="1:60" x14ac:dyDescent="0.3">
      <c r="A63" s="408">
        <v>627</v>
      </c>
      <c r="B63" s="408" t="s">
        <v>293</v>
      </c>
      <c r="D63" s="408">
        <v>0</v>
      </c>
      <c r="E63" s="408">
        <v>0</v>
      </c>
      <c r="F63" s="408">
        <v>0</v>
      </c>
      <c r="G63" s="408">
        <v>0</v>
      </c>
      <c r="H63" s="408">
        <v>0</v>
      </c>
      <c r="I63" s="408">
        <v>0</v>
      </c>
      <c r="J63" s="408">
        <v>0</v>
      </c>
      <c r="K63" s="408">
        <v>0</v>
      </c>
      <c r="L63" s="408">
        <v>0</v>
      </c>
      <c r="M63" s="408">
        <v>0</v>
      </c>
      <c r="N63" s="408">
        <v>0</v>
      </c>
      <c r="O63" s="408">
        <v>0</v>
      </c>
      <c r="P63" s="408">
        <v>0</v>
      </c>
      <c r="Q63" s="408">
        <v>0</v>
      </c>
      <c r="R63" s="408">
        <v>0</v>
      </c>
      <c r="S63" s="408">
        <v>0</v>
      </c>
      <c r="T63" s="408">
        <v>0</v>
      </c>
      <c r="U63" s="408">
        <v>0</v>
      </c>
      <c r="V63" s="408">
        <v>0</v>
      </c>
      <c r="W63" s="408">
        <v>0</v>
      </c>
      <c r="X63" s="408">
        <v>0</v>
      </c>
      <c r="Y63" s="408">
        <v>0</v>
      </c>
      <c r="Z63" s="408">
        <v>0</v>
      </c>
      <c r="AA63" s="408">
        <v>0</v>
      </c>
      <c r="AB63" s="408">
        <v>0</v>
      </c>
      <c r="AC63" s="408">
        <v>0</v>
      </c>
      <c r="AD63" s="408">
        <v>0</v>
      </c>
      <c r="AE63" s="408">
        <v>0</v>
      </c>
      <c r="AF63" s="408">
        <v>0</v>
      </c>
      <c r="AG63" s="408">
        <v>0</v>
      </c>
      <c r="AH63" s="408">
        <v>0</v>
      </c>
      <c r="AI63" s="408">
        <v>0</v>
      </c>
      <c r="AJ63" s="408">
        <v>0</v>
      </c>
      <c r="AK63" s="408">
        <v>0</v>
      </c>
      <c r="AL63" s="408">
        <v>0</v>
      </c>
      <c r="AM63" s="408">
        <v>0</v>
      </c>
      <c r="AN63" s="408">
        <v>0</v>
      </c>
      <c r="AO63" s="408">
        <v>0</v>
      </c>
      <c r="AP63" s="408">
        <v>0</v>
      </c>
      <c r="AQ63" s="408">
        <v>0</v>
      </c>
      <c r="AR63" s="408">
        <v>0</v>
      </c>
      <c r="AS63" s="408">
        <v>0</v>
      </c>
      <c r="AT63" s="408">
        <v>0</v>
      </c>
      <c r="AU63" s="408">
        <v>0</v>
      </c>
      <c r="AV63" s="408">
        <v>0</v>
      </c>
      <c r="AW63" s="408">
        <v>0</v>
      </c>
      <c r="AX63" s="408">
        <v>0</v>
      </c>
      <c r="AY63" s="408">
        <v>0</v>
      </c>
      <c r="AZ63" s="408">
        <v>0</v>
      </c>
      <c r="BA63" s="408">
        <v>0</v>
      </c>
      <c r="BB63" s="408">
        <v>0</v>
      </c>
      <c r="BC63" s="408">
        <v>0</v>
      </c>
      <c r="BD63" s="408">
        <v>0</v>
      </c>
      <c r="BE63" s="408">
        <v>0</v>
      </c>
      <c r="BF63" s="408">
        <v>0</v>
      </c>
      <c r="BG63" s="408">
        <v>0</v>
      </c>
      <c r="BH63" s="408">
        <v>0</v>
      </c>
    </row>
    <row r="64" spans="1:60" x14ac:dyDescent="0.3">
      <c r="A64" s="408">
        <v>628</v>
      </c>
      <c r="B64" s="408" t="s">
        <v>294</v>
      </c>
      <c r="D64" s="408">
        <v>0</v>
      </c>
      <c r="E64" s="408">
        <v>2690835</v>
      </c>
      <c r="F64" s="408">
        <v>3500000</v>
      </c>
      <c r="G64" s="408">
        <v>0</v>
      </c>
      <c r="H64" s="408">
        <v>0</v>
      </c>
      <c r="I64" s="408">
        <v>1470950</v>
      </c>
      <c r="J64" s="408">
        <v>746449</v>
      </c>
      <c r="K64" s="408">
        <v>25119</v>
      </c>
      <c r="L64" s="408">
        <v>2428000</v>
      </c>
      <c r="M64" s="408">
        <v>0</v>
      </c>
      <c r="N64" s="408">
        <v>47137</v>
      </c>
      <c r="O64" s="408">
        <v>3186489</v>
      </c>
      <c r="P64" s="408">
        <v>1891801</v>
      </c>
      <c r="Q64" s="408">
        <v>0</v>
      </c>
      <c r="R64" s="408">
        <v>3575764</v>
      </c>
      <c r="S64" s="408">
        <v>9843967</v>
      </c>
      <c r="T64" s="408">
        <v>1056224</v>
      </c>
      <c r="U64" s="408">
        <v>831514</v>
      </c>
      <c r="V64" s="408">
        <v>19508</v>
      </c>
      <c r="W64" s="408">
        <v>5295043</v>
      </c>
      <c r="X64" s="408">
        <v>1866211</v>
      </c>
      <c r="Y64" s="408">
        <v>670169</v>
      </c>
      <c r="Z64" s="408">
        <v>2575764</v>
      </c>
      <c r="AA64" s="408">
        <v>506776</v>
      </c>
      <c r="AB64" s="408">
        <v>1081033</v>
      </c>
      <c r="AC64" s="408">
        <v>3351281</v>
      </c>
      <c r="AD64" s="408">
        <v>944095</v>
      </c>
      <c r="AE64" s="408">
        <v>4288788</v>
      </c>
      <c r="AF64" s="408">
        <v>2283773</v>
      </c>
      <c r="AG64" s="408">
        <v>657258</v>
      </c>
      <c r="AH64" s="408">
        <v>0</v>
      </c>
      <c r="AI64" s="408">
        <v>2809009</v>
      </c>
      <c r="AJ64" s="408">
        <v>4655298</v>
      </c>
      <c r="AK64" s="408">
        <v>0</v>
      </c>
      <c r="AL64" s="408">
        <v>2095962</v>
      </c>
      <c r="AM64" s="408">
        <v>1553124</v>
      </c>
      <c r="AN64" s="408">
        <v>2457353</v>
      </c>
      <c r="AO64" s="408">
        <v>0</v>
      </c>
      <c r="AP64" s="408">
        <v>2457826</v>
      </c>
      <c r="AQ64" s="408">
        <v>622259</v>
      </c>
      <c r="AR64" s="408">
        <v>742529</v>
      </c>
      <c r="AS64" s="408">
        <v>1246113</v>
      </c>
      <c r="AT64" s="408">
        <v>202050</v>
      </c>
      <c r="AU64" s="408">
        <v>8596704</v>
      </c>
      <c r="AV64" s="408">
        <v>1778833</v>
      </c>
      <c r="AW64" s="408">
        <v>65000000</v>
      </c>
      <c r="AX64" s="408">
        <v>803920</v>
      </c>
      <c r="AY64" s="408">
        <v>339952</v>
      </c>
      <c r="AZ64" s="408">
        <v>1652868</v>
      </c>
      <c r="BA64" s="408">
        <v>4049443</v>
      </c>
      <c r="BB64" s="408">
        <v>374366</v>
      </c>
      <c r="BC64" s="408">
        <v>0</v>
      </c>
      <c r="BD64" s="408">
        <v>4222676</v>
      </c>
      <c r="BE64" s="408">
        <v>2424100</v>
      </c>
      <c r="BF64" s="408">
        <v>0</v>
      </c>
      <c r="BG64" s="408">
        <v>1667044</v>
      </c>
      <c r="BH64" s="408">
        <v>666808</v>
      </c>
    </row>
    <row r="65" spans="1:60" x14ac:dyDescent="0.3">
      <c r="A65" s="408">
        <v>629</v>
      </c>
      <c r="B65" s="408" t="s">
        <v>295</v>
      </c>
      <c r="D65" s="408">
        <v>0</v>
      </c>
      <c r="E65" s="408">
        <v>0</v>
      </c>
      <c r="F65" s="408">
        <v>0</v>
      </c>
      <c r="G65" s="408">
        <v>0</v>
      </c>
      <c r="H65" s="408">
        <v>0</v>
      </c>
      <c r="I65" s="408">
        <v>0</v>
      </c>
      <c r="J65" s="408">
        <v>0</v>
      </c>
      <c r="K65" s="408">
        <v>0</v>
      </c>
      <c r="L65" s="408">
        <v>0</v>
      </c>
      <c r="M65" s="408">
        <v>0</v>
      </c>
      <c r="N65" s="408">
        <v>0</v>
      </c>
      <c r="O65" s="408">
        <v>0</v>
      </c>
      <c r="P65" s="408">
        <v>0</v>
      </c>
      <c r="Q65" s="408">
        <v>0</v>
      </c>
      <c r="R65" s="408">
        <v>0</v>
      </c>
      <c r="S65" s="408">
        <v>0</v>
      </c>
      <c r="T65" s="408">
        <v>0</v>
      </c>
      <c r="U65" s="408">
        <v>0</v>
      </c>
      <c r="V65" s="408">
        <v>0</v>
      </c>
      <c r="W65" s="408">
        <v>0</v>
      </c>
      <c r="X65" s="408">
        <v>0</v>
      </c>
      <c r="Y65" s="408">
        <v>0</v>
      </c>
      <c r="Z65" s="408">
        <v>0</v>
      </c>
      <c r="AA65" s="408">
        <v>0</v>
      </c>
      <c r="AB65" s="408">
        <v>0</v>
      </c>
      <c r="AC65" s="408">
        <v>0</v>
      </c>
      <c r="AD65" s="408">
        <v>0</v>
      </c>
      <c r="AE65" s="408">
        <v>0</v>
      </c>
      <c r="AF65" s="408">
        <v>0</v>
      </c>
      <c r="AG65" s="408">
        <v>0</v>
      </c>
      <c r="AH65" s="408">
        <v>0</v>
      </c>
      <c r="AI65" s="408">
        <v>0</v>
      </c>
      <c r="AJ65" s="408">
        <v>0</v>
      </c>
      <c r="AK65" s="408">
        <v>0</v>
      </c>
      <c r="AL65" s="408">
        <v>0</v>
      </c>
      <c r="AM65" s="408">
        <v>0</v>
      </c>
      <c r="AN65" s="408">
        <v>0</v>
      </c>
      <c r="AO65" s="408">
        <v>0</v>
      </c>
      <c r="AP65" s="408">
        <v>0</v>
      </c>
      <c r="AQ65" s="408">
        <v>0</v>
      </c>
      <c r="AR65" s="408">
        <v>0</v>
      </c>
      <c r="AS65" s="408">
        <v>0</v>
      </c>
      <c r="AT65" s="408">
        <v>0</v>
      </c>
      <c r="AU65" s="408">
        <v>0</v>
      </c>
      <c r="AV65" s="408">
        <v>0</v>
      </c>
      <c r="AW65" s="408">
        <v>0</v>
      </c>
      <c r="AX65" s="408">
        <v>0</v>
      </c>
      <c r="AY65" s="408">
        <v>0</v>
      </c>
      <c r="AZ65" s="408">
        <v>0</v>
      </c>
      <c r="BA65" s="408">
        <v>0</v>
      </c>
      <c r="BB65" s="408">
        <v>0</v>
      </c>
      <c r="BC65" s="408">
        <v>0</v>
      </c>
      <c r="BD65" s="408">
        <v>0</v>
      </c>
      <c r="BE65" s="408">
        <v>0</v>
      </c>
      <c r="BF65" s="408">
        <v>0</v>
      </c>
      <c r="BG65" s="408">
        <v>0</v>
      </c>
      <c r="BH65" s="408">
        <v>0</v>
      </c>
    </row>
    <row r="66" spans="1:60" x14ac:dyDescent="0.3">
      <c r="A66" s="408">
        <v>630</v>
      </c>
      <c r="B66" s="408" t="s">
        <v>296</v>
      </c>
      <c r="D66" s="408">
        <v>0</v>
      </c>
      <c r="E66" s="408">
        <v>0</v>
      </c>
      <c r="F66" s="408">
        <v>0</v>
      </c>
      <c r="G66" s="408">
        <v>0</v>
      </c>
      <c r="H66" s="408">
        <v>0</v>
      </c>
      <c r="I66" s="408">
        <v>0</v>
      </c>
      <c r="J66" s="408">
        <v>0</v>
      </c>
      <c r="K66" s="408">
        <v>0</v>
      </c>
      <c r="L66" s="408">
        <v>0</v>
      </c>
      <c r="M66" s="408">
        <v>0</v>
      </c>
      <c r="N66" s="408">
        <v>0</v>
      </c>
      <c r="O66" s="408">
        <v>0</v>
      </c>
      <c r="P66" s="408">
        <v>0</v>
      </c>
      <c r="Q66" s="408">
        <v>0</v>
      </c>
      <c r="R66" s="408">
        <v>0</v>
      </c>
      <c r="S66" s="408">
        <v>0</v>
      </c>
      <c r="T66" s="408">
        <v>0</v>
      </c>
      <c r="U66" s="408">
        <v>0</v>
      </c>
      <c r="V66" s="408">
        <v>0</v>
      </c>
      <c r="W66" s="408">
        <v>0</v>
      </c>
      <c r="X66" s="408">
        <v>0</v>
      </c>
      <c r="Y66" s="408">
        <v>0</v>
      </c>
      <c r="Z66" s="408">
        <v>0</v>
      </c>
      <c r="AA66" s="408">
        <v>0</v>
      </c>
      <c r="AB66" s="408">
        <v>0</v>
      </c>
      <c r="AC66" s="408">
        <v>0</v>
      </c>
      <c r="AD66" s="408">
        <v>0</v>
      </c>
      <c r="AE66" s="408">
        <v>0</v>
      </c>
      <c r="AF66" s="408">
        <v>0</v>
      </c>
      <c r="AG66" s="408">
        <v>0</v>
      </c>
      <c r="AH66" s="408">
        <v>0</v>
      </c>
      <c r="AI66" s="408">
        <v>0</v>
      </c>
      <c r="AJ66" s="408">
        <v>0</v>
      </c>
      <c r="AK66" s="408">
        <v>0</v>
      </c>
      <c r="AL66" s="408">
        <v>0</v>
      </c>
      <c r="AM66" s="408">
        <v>0</v>
      </c>
      <c r="AN66" s="408">
        <v>0</v>
      </c>
      <c r="AO66" s="408">
        <v>0</v>
      </c>
      <c r="AP66" s="408">
        <v>0</v>
      </c>
      <c r="AQ66" s="408">
        <v>0</v>
      </c>
      <c r="AR66" s="408">
        <v>0</v>
      </c>
      <c r="AS66" s="408">
        <v>0</v>
      </c>
      <c r="AT66" s="408">
        <v>0</v>
      </c>
      <c r="AU66" s="408">
        <v>0</v>
      </c>
      <c r="AV66" s="408">
        <v>0</v>
      </c>
      <c r="AW66" s="408">
        <v>0</v>
      </c>
      <c r="AX66" s="408">
        <v>0</v>
      </c>
      <c r="AY66" s="408">
        <v>0</v>
      </c>
      <c r="AZ66" s="408">
        <v>0</v>
      </c>
      <c r="BA66" s="408">
        <v>0</v>
      </c>
      <c r="BB66" s="408">
        <v>0</v>
      </c>
      <c r="BC66" s="408">
        <v>0</v>
      </c>
      <c r="BD66" s="408">
        <v>0</v>
      </c>
      <c r="BE66" s="408">
        <v>0</v>
      </c>
      <c r="BF66" s="408">
        <v>0</v>
      </c>
      <c r="BG66" s="408">
        <v>0</v>
      </c>
      <c r="BH66" s="408">
        <v>0</v>
      </c>
    </row>
    <row r="67" spans="1:60" x14ac:dyDescent="0.3">
      <c r="A67" s="408">
        <v>631</v>
      </c>
      <c r="B67" s="408" t="s">
        <v>297</v>
      </c>
      <c r="D67" s="408">
        <v>0</v>
      </c>
      <c r="E67" s="408">
        <v>0</v>
      </c>
      <c r="F67" s="408">
        <v>0</v>
      </c>
      <c r="G67" s="408">
        <v>0</v>
      </c>
      <c r="H67" s="408">
        <v>0</v>
      </c>
      <c r="I67" s="408">
        <v>0</v>
      </c>
      <c r="J67" s="408">
        <v>0</v>
      </c>
      <c r="K67" s="408">
        <v>0</v>
      </c>
      <c r="L67" s="408">
        <v>0</v>
      </c>
      <c r="M67" s="408">
        <v>0</v>
      </c>
      <c r="N67" s="408">
        <v>0</v>
      </c>
      <c r="O67" s="408">
        <v>0</v>
      </c>
      <c r="P67" s="408">
        <v>0</v>
      </c>
      <c r="Q67" s="408">
        <v>0</v>
      </c>
      <c r="R67" s="408">
        <v>0</v>
      </c>
      <c r="S67" s="408">
        <v>0</v>
      </c>
      <c r="T67" s="408">
        <v>0</v>
      </c>
      <c r="U67" s="408">
        <v>0</v>
      </c>
      <c r="V67" s="408">
        <v>0</v>
      </c>
      <c r="W67" s="408">
        <v>0</v>
      </c>
      <c r="X67" s="408">
        <v>0</v>
      </c>
      <c r="Y67" s="408">
        <v>0</v>
      </c>
      <c r="Z67" s="408">
        <v>0</v>
      </c>
      <c r="AA67" s="408">
        <v>0</v>
      </c>
      <c r="AB67" s="408">
        <v>0</v>
      </c>
      <c r="AC67" s="408">
        <v>0</v>
      </c>
      <c r="AD67" s="408">
        <v>0</v>
      </c>
      <c r="AE67" s="408">
        <v>0</v>
      </c>
      <c r="AF67" s="408">
        <v>0</v>
      </c>
      <c r="AG67" s="408">
        <v>0</v>
      </c>
      <c r="AH67" s="408">
        <v>0</v>
      </c>
      <c r="AI67" s="408">
        <v>0</v>
      </c>
      <c r="AJ67" s="408">
        <v>0</v>
      </c>
      <c r="AK67" s="408">
        <v>0</v>
      </c>
      <c r="AL67" s="408">
        <v>0</v>
      </c>
      <c r="AM67" s="408">
        <v>0</v>
      </c>
      <c r="AN67" s="408">
        <v>0</v>
      </c>
      <c r="AO67" s="408">
        <v>0</v>
      </c>
      <c r="AP67" s="408">
        <v>0</v>
      </c>
      <c r="AQ67" s="408">
        <v>0</v>
      </c>
      <c r="AR67" s="408">
        <v>0</v>
      </c>
      <c r="AS67" s="408">
        <v>0</v>
      </c>
      <c r="AT67" s="408">
        <v>0</v>
      </c>
      <c r="AU67" s="408">
        <v>0</v>
      </c>
      <c r="AV67" s="408">
        <v>0</v>
      </c>
      <c r="AW67" s="408">
        <v>0</v>
      </c>
      <c r="AX67" s="408">
        <v>0</v>
      </c>
      <c r="AY67" s="408">
        <v>0</v>
      </c>
      <c r="AZ67" s="408">
        <v>0</v>
      </c>
      <c r="BA67" s="408">
        <v>0</v>
      </c>
      <c r="BB67" s="408">
        <v>0</v>
      </c>
      <c r="BC67" s="408">
        <v>0</v>
      </c>
      <c r="BD67" s="408">
        <v>0</v>
      </c>
      <c r="BE67" s="408">
        <v>0</v>
      </c>
      <c r="BF67" s="408">
        <v>0</v>
      </c>
      <c r="BG67" s="408">
        <v>0</v>
      </c>
      <c r="BH67" s="408">
        <v>0</v>
      </c>
    </row>
    <row r="68" spans="1:60" x14ac:dyDescent="0.3">
      <c r="A68" s="408">
        <v>645</v>
      </c>
      <c r="B68" s="408" t="s">
        <v>143</v>
      </c>
      <c r="D68" s="408">
        <v>0</v>
      </c>
      <c r="E68" s="408">
        <v>0</v>
      </c>
      <c r="F68" s="408">
        <v>870000</v>
      </c>
      <c r="G68" s="408">
        <v>0</v>
      </c>
      <c r="H68" s="408">
        <v>0</v>
      </c>
      <c r="I68" s="408">
        <v>0</v>
      </c>
      <c r="J68" s="408">
        <v>165550</v>
      </c>
      <c r="K68" s="408">
        <v>0</v>
      </c>
      <c r="L68" s="408">
        <v>400000</v>
      </c>
      <c r="M68" s="408">
        <v>600000</v>
      </c>
      <c r="N68" s="408">
        <v>983016</v>
      </c>
      <c r="O68" s="408">
        <v>2173000</v>
      </c>
      <c r="P68" s="408">
        <v>0</v>
      </c>
      <c r="Q68" s="408">
        <v>0</v>
      </c>
      <c r="R68" s="408">
        <v>0</v>
      </c>
      <c r="S68" s="408">
        <v>4360912</v>
      </c>
      <c r="T68" s="408">
        <v>1022844</v>
      </c>
      <c r="U68" s="408">
        <v>0</v>
      </c>
      <c r="V68" s="408">
        <v>56000</v>
      </c>
      <c r="W68" s="408">
        <v>8257901</v>
      </c>
      <c r="X68" s="408">
        <v>347392</v>
      </c>
      <c r="Y68" s="408">
        <v>0</v>
      </c>
      <c r="Z68" s="408">
        <v>617510</v>
      </c>
      <c r="AA68" s="408">
        <v>89274</v>
      </c>
      <c r="AB68" s="408">
        <v>400000</v>
      </c>
      <c r="AC68" s="408">
        <v>289695</v>
      </c>
      <c r="AD68" s="408">
        <v>0</v>
      </c>
      <c r="AE68" s="408">
        <v>0</v>
      </c>
      <c r="AF68" s="408">
        <v>0</v>
      </c>
      <c r="AG68" s="408">
        <v>1379705</v>
      </c>
      <c r="AH68" s="408">
        <v>0</v>
      </c>
      <c r="AI68" s="408">
        <v>7345999</v>
      </c>
      <c r="AJ68" s="408">
        <v>0</v>
      </c>
      <c r="AK68" s="408">
        <v>0</v>
      </c>
      <c r="AL68" s="408">
        <v>535253</v>
      </c>
      <c r="AM68" s="408">
        <v>0</v>
      </c>
      <c r="AN68" s="408">
        <v>0</v>
      </c>
      <c r="AO68" s="408">
        <v>0</v>
      </c>
      <c r="AP68" s="408">
        <v>0</v>
      </c>
      <c r="AQ68" s="408">
        <v>0</v>
      </c>
      <c r="AR68" s="408">
        <v>0</v>
      </c>
      <c r="AS68" s="408">
        <v>0</v>
      </c>
      <c r="AT68" s="408">
        <v>0</v>
      </c>
      <c r="AU68" s="408">
        <v>2429533</v>
      </c>
      <c r="AV68" s="408">
        <v>0</v>
      </c>
      <c r="AW68" s="408">
        <v>63162843</v>
      </c>
      <c r="AX68" s="408">
        <v>0</v>
      </c>
      <c r="AY68" s="408">
        <v>323371</v>
      </c>
      <c r="AZ68" s="408">
        <v>0</v>
      </c>
      <c r="BA68" s="408">
        <v>1610000</v>
      </c>
      <c r="BB68" s="408">
        <v>716212</v>
      </c>
      <c r="BC68" s="408">
        <v>0</v>
      </c>
      <c r="BD68" s="408">
        <v>2985606</v>
      </c>
      <c r="BE68" s="408">
        <v>4402203</v>
      </c>
      <c r="BF68" s="408">
        <v>0</v>
      </c>
      <c r="BG68" s="408">
        <v>500000</v>
      </c>
      <c r="BH68" s="408">
        <v>110000</v>
      </c>
    </row>
    <row r="69" spans="1:60" x14ac:dyDescent="0.3">
      <c r="A69" s="408">
        <v>646</v>
      </c>
      <c r="B69" s="408" t="s">
        <v>133</v>
      </c>
      <c r="D69" s="408">
        <v>1754643</v>
      </c>
      <c r="E69" s="408">
        <v>528384</v>
      </c>
      <c r="F69" s="408">
        <v>27642</v>
      </c>
      <c r="G69" s="408">
        <v>0</v>
      </c>
      <c r="H69" s="408">
        <v>1917578</v>
      </c>
      <c r="I69" s="408">
        <v>509959</v>
      </c>
      <c r="J69" s="408">
        <v>227899</v>
      </c>
      <c r="K69" s="408">
        <v>3888964</v>
      </c>
      <c r="L69" s="408">
        <v>7620937</v>
      </c>
      <c r="M69" s="408">
        <v>35715</v>
      </c>
      <c r="N69" s="408">
        <v>3474007</v>
      </c>
      <c r="O69" s="408">
        <v>2222208</v>
      </c>
      <c r="P69" s="408">
        <v>5965030</v>
      </c>
      <c r="Q69" s="408">
        <v>923626</v>
      </c>
      <c r="R69" s="408">
        <v>10820990</v>
      </c>
      <c r="S69" s="408">
        <v>6128463</v>
      </c>
      <c r="T69" s="408">
        <v>2556373</v>
      </c>
      <c r="U69" s="408">
        <v>131423</v>
      </c>
      <c r="V69" s="408">
        <v>749806</v>
      </c>
      <c r="W69" s="408">
        <v>11443808</v>
      </c>
      <c r="X69" s="408">
        <v>2933879</v>
      </c>
      <c r="Y69" s="408">
        <v>849674</v>
      </c>
      <c r="Z69" s="408">
        <v>8110199</v>
      </c>
      <c r="AA69" s="408">
        <v>1113450</v>
      </c>
      <c r="AB69" s="408">
        <v>1190425</v>
      </c>
      <c r="AC69" s="408">
        <v>5115632</v>
      </c>
      <c r="AD69" s="408">
        <v>1018147</v>
      </c>
      <c r="AE69" s="408">
        <v>7370312</v>
      </c>
      <c r="AF69" s="408">
        <v>3549980</v>
      </c>
      <c r="AG69" s="408">
        <v>1548531</v>
      </c>
      <c r="AH69" s="408">
        <v>2239623</v>
      </c>
      <c r="AI69" s="408">
        <v>244582</v>
      </c>
      <c r="AJ69" s="408">
        <v>7307523</v>
      </c>
      <c r="AK69" s="408">
        <v>0</v>
      </c>
      <c r="AL69" s="408">
        <v>6343253</v>
      </c>
      <c r="AM69" s="408">
        <v>1533064</v>
      </c>
      <c r="AN69" s="408">
        <v>2368494</v>
      </c>
      <c r="AO69" s="408">
        <v>3097113</v>
      </c>
      <c r="AP69" s="408">
        <v>3049768</v>
      </c>
      <c r="AQ69" s="408">
        <v>736</v>
      </c>
      <c r="AR69" s="408">
        <v>1042373</v>
      </c>
      <c r="AS69" s="408">
        <v>2499129</v>
      </c>
      <c r="AT69" s="408">
        <v>300966</v>
      </c>
      <c r="AU69" s="408">
        <v>6399672</v>
      </c>
      <c r="AV69" s="408">
        <v>2638910</v>
      </c>
      <c r="AW69" s="408">
        <v>52559429</v>
      </c>
      <c r="AX69" s="408">
        <v>557601</v>
      </c>
      <c r="AY69" s="408">
        <v>651949</v>
      </c>
      <c r="AZ69" s="408">
        <v>3568659</v>
      </c>
      <c r="BA69" s="408">
        <v>6910431</v>
      </c>
      <c r="BB69" s="408">
        <v>81618</v>
      </c>
      <c r="BC69" s="408">
        <v>2345204</v>
      </c>
      <c r="BD69" s="408">
        <v>3072139</v>
      </c>
      <c r="BE69" s="408">
        <v>13061291</v>
      </c>
      <c r="BF69" s="408">
        <v>23062631</v>
      </c>
      <c r="BG69" s="408">
        <v>356891</v>
      </c>
      <c r="BH69" s="408">
        <v>2746932</v>
      </c>
    </row>
    <row r="70" spans="1:60" x14ac:dyDescent="0.3">
      <c r="A70" s="408">
        <v>659</v>
      </c>
      <c r="B70" s="408" t="s">
        <v>298</v>
      </c>
      <c r="D70" s="408">
        <v>0</v>
      </c>
      <c r="E70" s="408">
        <v>0</v>
      </c>
      <c r="F70" s="408">
        <v>0</v>
      </c>
      <c r="G70" s="408">
        <v>0</v>
      </c>
      <c r="H70" s="408">
        <v>0</v>
      </c>
      <c r="I70" s="408">
        <v>0</v>
      </c>
      <c r="J70" s="408">
        <v>0</v>
      </c>
      <c r="K70" s="408">
        <v>0</v>
      </c>
      <c r="L70" s="408">
        <v>26557121000</v>
      </c>
      <c r="M70" s="408">
        <v>0</v>
      </c>
      <c r="N70" s="408">
        <v>0</v>
      </c>
      <c r="O70" s="408">
        <v>0</v>
      </c>
      <c r="P70" s="408">
        <v>0</v>
      </c>
      <c r="Q70" s="408">
        <v>0</v>
      </c>
      <c r="R70" s="408">
        <v>0</v>
      </c>
      <c r="S70" s="408">
        <v>0</v>
      </c>
      <c r="T70" s="408">
        <v>0</v>
      </c>
      <c r="U70" s="408">
        <v>0</v>
      </c>
      <c r="V70" s="408">
        <v>0</v>
      </c>
      <c r="W70" s="408">
        <v>0</v>
      </c>
      <c r="X70" s="408">
        <v>0</v>
      </c>
      <c r="Y70" s="408">
        <v>13801582</v>
      </c>
      <c r="Z70" s="408">
        <v>0</v>
      </c>
      <c r="AA70" s="408">
        <v>0</v>
      </c>
      <c r="AB70" s="408">
        <v>0</v>
      </c>
      <c r="AC70" s="408">
        <v>0</v>
      </c>
      <c r="AD70" s="408">
        <v>0</v>
      </c>
      <c r="AE70" s="408">
        <v>0</v>
      </c>
      <c r="AF70" s="408">
        <v>0</v>
      </c>
      <c r="AG70" s="408">
        <v>0</v>
      </c>
      <c r="AH70" s="408">
        <v>159848240</v>
      </c>
      <c r="AI70" s="408">
        <v>0</v>
      </c>
      <c r="AJ70" s="408">
        <v>0</v>
      </c>
      <c r="AK70" s="408">
        <v>0</v>
      </c>
      <c r="AL70" s="408">
        <v>0</v>
      </c>
      <c r="AM70" s="408">
        <v>0</v>
      </c>
      <c r="AN70" s="408">
        <v>0</v>
      </c>
      <c r="AO70" s="408">
        <v>47422565</v>
      </c>
      <c r="AP70" s="408">
        <v>0</v>
      </c>
      <c r="AQ70" s="408">
        <v>0</v>
      </c>
      <c r="AR70" s="408">
        <v>0</v>
      </c>
      <c r="AS70" s="408">
        <v>0</v>
      </c>
      <c r="AT70" s="408">
        <v>0</v>
      </c>
      <c r="AU70" s="408">
        <v>0</v>
      </c>
      <c r="AV70" s="408">
        <v>0</v>
      </c>
      <c r="AW70" s="408">
        <v>0</v>
      </c>
      <c r="AX70" s="408">
        <v>0</v>
      </c>
      <c r="AY70" s="408">
        <v>0</v>
      </c>
      <c r="AZ70" s="408">
        <v>0</v>
      </c>
      <c r="BA70" s="408">
        <v>0</v>
      </c>
      <c r="BB70" s="408">
        <v>0</v>
      </c>
      <c r="BC70" s="408">
        <v>1120216</v>
      </c>
      <c r="BD70" s="408">
        <v>0</v>
      </c>
      <c r="BE70" s="408">
        <v>0</v>
      </c>
      <c r="BF70" s="408">
        <v>483322611</v>
      </c>
      <c r="BG70" s="408">
        <v>0</v>
      </c>
      <c r="BH70" s="408">
        <v>0</v>
      </c>
    </row>
    <row r="71" spans="1:60" x14ac:dyDescent="0.3">
      <c r="A71" s="408">
        <v>660</v>
      </c>
      <c r="B71" s="408" t="s">
        <v>299</v>
      </c>
      <c r="D71" s="408">
        <v>0</v>
      </c>
      <c r="E71" s="408">
        <v>0</v>
      </c>
      <c r="F71" s="408">
        <v>0</v>
      </c>
      <c r="G71" s="408">
        <v>0</v>
      </c>
      <c r="H71" s="408">
        <v>0</v>
      </c>
      <c r="I71" s="408">
        <v>0</v>
      </c>
      <c r="J71" s="408">
        <v>0</v>
      </c>
      <c r="K71" s="408">
        <v>0</v>
      </c>
      <c r="L71" s="408">
        <v>2810269000</v>
      </c>
      <c r="M71" s="408">
        <v>0</v>
      </c>
      <c r="N71" s="408">
        <v>0</v>
      </c>
      <c r="O71" s="408">
        <v>0</v>
      </c>
      <c r="P71" s="408">
        <v>0</v>
      </c>
      <c r="Q71" s="408">
        <v>0</v>
      </c>
      <c r="R71" s="408">
        <v>0</v>
      </c>
      <c r="S71" s="408">
        <v>0</v>
      </c>
      <c r="T71" s="408">
        <v>0</v>
      </c>
      <c r="U71" s="408">
        <v>0</v>
      </c>
      <c r="V71" s="408">
        <v>0</v>
      </c>
      <c r="W71" s="408">
        <v>0</v>
      </c>
      <c r="X71" s="408">
        <v>0</v>
      </c>
      <c r="Y71" s="408">
        <v>0</v>
      </c>
      <c r="Z71" s="408">
        <v>0</v>
      </c>
      <c r="AA71" s="408">
        <v>0</v>
      </c>
      <c r="AB71" s="408">
        <v>0</v>
      </c>
      <c r="AC71" s="408">
        <v>0</v>
      </c>
      <c r="AD71" s="408">
        <v>0</v>
      </c>
      <c r="AE71" s="408">
        <v>0</v>
      </c>
      <c r="AF71" s="408">
        <v>0</v>
      </c>
      <c r="AG71" s="408">
        <v>0</v>
      </c>
      <c r="AH71" s="408">
        <v>0</v>
      </c>
      <c r="AI71" s="408">
        <v>0</v>
      </c>
      <c r="AJ71" s="408">
        <v>0</v>
      </c>
      <c r="AK71" s="408">
        <v>0</v>
      </c>
      <c r="AL71" s="408">
        <v>0</v>
      </c>
      <c r="AM71" s="408">
        <v>0</v>
      </c>
      <c r="AN71" s="408">
        <v>0</v>
      </c>
      <c r="AO71" s="408">
        <v>0</v>
      </c>
      <c r="AP71" s="408">
        <v>0</v>
      </c>
      <c r="AQ71" s="408">
        <v>0</v>
      </c>
      <c r="AR71" s="408">
        <v>0</v>
      </c>
      <c r="AS71" s="408">
        <v>0</v>
      </c>
      <c r="AT71" s="408">
        <v>0</v>
      </c>
      <c r="AU71" s="408">
        <v>0</v>
      </c>
      <c r="AV71" s="408">
        <v>0</v>
      </c>
      <c r="AW71" s="408">
        <v>0</v>
      </c>
      <c r="AX71" s="408">
        <v>0</v>
      </c>
      <c r="AY71" s="408">
        <v>0</v>
      </c>
      <c r="AZ71" s="408">
        <v>0</v>
      </c>
      <c r="BA71" s="408">
        <v>0</v>
      </c>
      <c r="BB71" s="408">
        <v>0</v>
      </c>
      <c r="BC71" s="408">
        <v>0</v>
      </c>
      <c r="BD71" s="408">
        <v>0</v>
      </c>
      <c r="BE71" s="408">
        <v>0</v>
      </c>
      <c r="BF71" s="408">
        <v>0</v>
      </c>
      <c r="BG71" s="408">
        <v>0</v>
      </c>
      <c r="BH71" s="408">
        <v>0</v>
      </c>
    </row>
    <row r="72" spans="1:60" x14ac:dyDescent="0.3">
      <c r="A72" s="408">
        <v>661</v>
      </c>
      <c r="B72" s="408" t="s">
        <v>161</v>
      </c>
      <c r="D72" s="408">
        <v>0</v>
      </c>
      <c r="E72" s="408">
        <v>0</v>
      </c>
      <c r="F72" s="408">
        <v>0</v>
      </c>
      <c r="G72" s="408">
        <v>0</v>
      </c>
      <c r="H72" s="408">
        <v>0</v>
      </c>
      <c r="I72" s="408">
        <v>0</v>
      </c>
      <c r="J72" s="408">
        <v>0</v>
      </c>
      <c r="K72" s="408">
        <v>0</v>
      </c>
      <c r="L72" s="408">
        <v>10.6</v>
      </c>
      <c r="M72" s="408">
        <v>0</v>
      </c>
      <c r="N72" s="408">
        <v>0</v>
      </c>
      <c r="O72" s="408">
        <v>0</v>
      </c>
      <c r="P72" s="408">
        <v>0</v>
      </c>
      <c r="Q72" s="408">
        <v>0</v>
      </c>
      <c r="R72" s="408">
        <v>0</v>
      </c>
      <c r="S72" s="408">
        <v>0</v>
      </c>
      <c r="T72" s="408">
        <v>0</v>
      </c>
      <c r="U72" s="408">
        <v>0</v>
      </c>
      <c r="V72" s="408">
        <v>0</v>
      </c>
      <c r="W72" s="408">
        <v>0</v>
      </c>
      <c r="X72" s="408">
        <v>0</v>
      </c>
      <c r="Y72" s="408">
        <v>0</v>
      </c>
      <c r="Z72" s="408">
        <v>0</v>
      </c>
      <c r="AA72" s="408">
        <v>0</v>
      </c>
      <c r="AB72" s="408">
        <v>0</v>
      </c>
      <c r="AC72" s="408">
        <v>0</v>
      </c>
      <c r="AD72" s="408">
        <v>0</v>
      </c>
      <c r="AE72" s="408">
        <v>0</v>
      </c>
      <c r="AF72" s="408">
        <v>0</v>
      </c>
      <c r="AG72" s="408">
        <v>0</v>
      </c>
      <c r="AH72" s="408">
        <v>0</v>
      </c>
      <c r="AI72" s="408">
        <v>0</v>
      </c>
      <c r="AJ72" s="408">
        <v>0</v>
      </c>
      <c r="AK72" s="408">
        <v>0</v>
      </c>
      <c r="AL72" s="408">
        <v>0</v>
      </c>
      <c r="AM72" s="408">
        <v>0</v>
      </c>
      <c r="AN72" s="408">
        <v>0</v>
      </c>
      <c r="AO72" s="408">
        <v>0</v>
      </c>
      <c r="AP72" s="408">
        <v>0</v>
      </c>
      <c r="AQ72" s="408">
        <v>0</v>
      </c>
      <c r="AR72" s="408">
        <v>0</v>
      </c>
      <c r="AS72" s="408">
        <v>0</v>
      </c>
      <c r="AT72" s="408">
        <v>0</v>
      </c>
      <c r="AU72" s="408">
        <v>0</v>
      </c>
      <c r="AV72" s="408">
        <v>0</v>
      </c>
      <c r="AW72" s="408">
        <v>0</v>
      </c>
      <c r="AX72" s="408">
        <v>0</v>
      </c>
      <c r="AY72" s="408">
        <v>0</v>
      </c>
      <c r="AZ72" s="408">
        <v>0</v>
      </c>
      <c r="BA72" s="408">
        <v>0</v>
      </c>
      <c r="BB72" s="408">
        <v>0</v>
      </c>
      <c r="BC72" s="408">
        <v>0</v>
      </c>
      <c r="BD72" s="408">
        <v>0</v>
      </c>
      <c r="BE72" s="408">
        <v>0</v>
      </c>
      <c r="BF72" s="408">
        <v>10.6</v>
      </c>
      <c r="BG72" s="408">
        <v>0</v>
      </c>
      <c r="BH72" s="408">
        <v>0</v>
      </c>
    </row>
    <row r="73" spans="1:60" x14ac:dyDescent="0.3">
      <c r="A73" s="408">
        <v>906</v>
      </c>
      <c r="B73" s="408" t="s">
        <v>301</v>
      </c>
      <c r="D73" s="408">
        <v>1</v>
      </c>
      <c r="E73" s="408">
        <v>1</v>
      </c>
      <c r="F73" s="408">
        <v>1</v>
      </c>
      <c r="G73" s="408">
        <v>1</v>
      </c>
      <c r="H73" s="408">
        <v>1</v>
      </c>
      <c r="I73" s="408">
        <v>1</v>
      </c>
      <c r="J73" s="408">
        <v>1</v>
      </c>
      <c r="K73" s="408">
        <v>1</v>
      </c>
      <c r="L73" s="408">
        <v>1</v>
      </c>
      <c r="M73" s="408">
        <v>1</v>
      </c>
      <c r="N73" s="408">
        <v>1</v>
      </c>
      <c r="O73" s="408">
        <v>1</v>
      </c>
      <c r="P73" s="408">
        <v>1</v>
      </c>
      <c r="Q73" s="408">
        <v>1</v>
      </c>
      <c r="R73" s="408">
        <v>1</v>
      </c>
      <c r="S73" s="408">
        <v>1</v>
      </c>
      <c r="T73" s="408">
        <v>1</v>
      </c>
      <c r="U73" s="408">
        <v>1</v>
      </c>
      <c r="V73" s="408">
        <v>1</v>
      </c>
      <c r="W73" s="408">
        <v>1</v>
      </c>
      <c r="X73" s="408">
        <v>1</v>
      </c>
      <c r="Y73" s="408">
        <v>1</v>
      </c>
      <c r="Z73" s="408">
        <v>1</v>
      </c>
      <c r="AA73" s="408">
        <v>1</v>
      </c>
      <c r="AB73" s="408">
        <v>1</v>
      </c>
      <c r="AC73" s="408">
        <v>1</v>
      </c>
      <c r="AD73" s="408">
        <v>1</v>
      </c>
      <c r="AE73" s="408">
        <v>1</v>
      </c>
      <c r="AF73" s="408">
        <v>1</v>
      </c>
      <c r="AG73" s="408">
        <v>1</v>
      </c>
      <c r="AH73" s="408">
        <v>1</v>
      </c>
      <c r="AI73" s="408">
        <v>1</v>
      </c>
      <c r="AJ73" s="408">
        <v>1</v>
      </c>
      <c r="AK73" s="408">
        <v>1</v>
      </c>
      <c r="AL73" s="408">
        <v>1</v>
      </c>
      <c r="AM73" s="408">
        <v>1</v>
      </c>
      <c r="AN73" s="408">
        <v>1</v>
      </c>
      <c r="AO73" s="408">
        <v>1</v>
      </c>
      <c r="AP73" s="408">
        <v>1</v>
      </c>
      <c r="AQ73" s="408">
        <v>1</v>
      </c>
      <c r="AR73" s="408">
        <v>1</v>
      </c>
      <c r="AS73" s="408">
        <v>1</v>
      </c>
      <c r="AT73" s="408">
        <v>1</v>
      </c>
      <c r="AU73" s="408">
        <v>1</v>
      </c>
      <c r="AV73" s="408">
        <v>1</v>
      </c>
      <c r="AW73" s="408">
        <v>1</v>
      </c>
      <c r="AX73" s="408">
        <v>1</v>
      </c>
      <c r="AY73" s="408">
        <v>1</v>
      </c>
      <c r="AZ73" s="408">
        <v>1</v>
      </c>
      <c r="BA73" s="408">
        <v>1</v>
      </c>
      <c r="BB73" s="408">
        <v>1</v>
      </c>
      <c r="BC73" s="408">
        <v>1</v>
      </c>
      <c r="BD73" s="408">
        <v>1</v>
      </c>
      <c r="BE73" s="408">
        <v>1</v>
      </c>
      <c r="BF73" s="408">
        <v>1</v>
      </c>
      <c r="BG73" s="408">
        <v>1</v>
      </c>
      <c r="BH73" s="408">
        <v>1</v>
      </c>
    </row>
    <row r="74" spans="1:60" x14ac:dyDescent="0.3">
      <c r="A74" s="408">
        <v>907</v>
      </c>
      <c r="B74" s="408" t="s">
        <v>302</v>
      </c>
      <c r="D74" s="408">
        <v>2</v>
      </c>
      <c r="E74" s="408">
        <v>2</v>
      </c>
      <c r="F74" s="408">
        <v>2</v>
      </c>
      <c r="G74" s="408">
        <v>2</v>
      </c>
      <c r="H74" s="408">
        <v>2</v>
      </c>
      <c r="I74" s="408">
        <v>2</v>
      </c>
      <c r="J74" s="408">
        <v>2</v>
      </c>
      <c r="K74" s="408">
        <v>2</v>
      </c>
      <c r="L74" s="408">
        <v>2</v>
      </c>
      <c r="M74" s="408">
        <v>2</v>
      </c>
      <c r="N74" s="408">
        <v>2</v>
      </c>
      <c r="O74" s="408">
        <v>2</v>
      </c>
      <c r="P74" s="408">
        <v>2</v>
      </c>
      <c r="Q74" s="408">
        <v>2</v>
      </c>
      <c r="R74" s="408">
        <v>2</v>
      </c>
      <c r="S74" s="408">
        <v>2</v>
      </c>
      <c r="T74" s="408">
        <v>2</v>
      </c>
      <c r="U74" s="408">
        <v>2</v>
      </c>
      <c r="V74" s="408">
        <v>2</v>
      </c>
      <c r="W74" s="408">
        <v>2</v>
      </c>
      <c r="X74" s="408">
        <v>2</v>
      </c>
      <c r="Y74" s="408">
        <v>2</v>
      </c>
      <c r="Z74" s="408">
        <v>2</v>
      </c>
      <c r="AA74" s="408">
        <v>2</v>
      </c>
      <c r="AB74" s="408">
        <v>2</v>
      </c>
      <c r="AC74" s="408">
        <v>2</v>
      </c>
      <c r="AD74" s="408">
        <v>2</v>
      </c>
      <c r="AE74" s="408">
        <v>2</v>
      </c>
      <c r="AF74" s="408">
        <v>2</v>
      </c>
      <c r="AG74" s="408">
        <v>2</v>
      </c>
      <c r="AH74" s="408">
        <v>2</v>
      </c>
      <c r="AI74" s="408">
        <v>2</v>
      </c>
      <c r="AJ74" s="408">
        <v>2</v>
      </c>
      <c r="AK74" s="408">
        <v>2</v>
      </c>
      <c r="AL74" s="408">
        <v>2</v>
      </c>
      <c r="AM74" s="408">
        <v>2</v>
      </c>
      <c r="AN74" s="408">
        <v>2</v>
      </c>
      <c r="AO74" s="408">
        <v>2</v>
      </c>
      <c r="AP74" s="408">
        <v>2</v>
      </c>
      <c r="AQ74" s="408">
        <v>2</v>
      </c>
      <c r="AR74" s="408">
        <v>2</v>
      </c>
      <c r="AS74" s="408">
        <v>2</v>
      </c>
      <c r="AT74" s="408">
        <v>2</v>
      </c>
      <c r="AU74" s="408">
        <v>2</v>
      </c>
      <c r="AV74" s="408">
        <v>2</v>
      </c>
      <c r="AW74" s="408">
        <v>2</v>
      </c>
      <c r="AX74" s="408">
        <v>2</v>
      </c>
      <c r="AY74" s="408">
        <v>2</v>
      </c>
      <c r="AZ74" s="408">
        <v>2</v>
      </c>
      <c r="BA74" s="408">
        <v>2</v>
      </c>
      <c r="BB74" s="408">
        <v>2</v>
      </c>
      <c r="BC74" s="408">
        <v>2</v>
      </c>
      <c r="BD74" s="408">
        <v>2</v>
      </c>
      <c r="BE74" s="408">
        <v>2</v>
      </c>
      <c r="BF74" s="408">
        <v>2</v>
      </c>
      <c r="BG74" s="408">
        <v>2</v>
      </c>
      <c r="BH74" s="408">
        <v>2</v>
      </c>
    </row>
    <row r="75" spans="1:60" x14ac:dyDescent="0.3">
      <c r="A75" s="408">
        <v>947</v>
      </c>
      <c r="B75" s="408" t="s">
        <v>303</v>
      </c>
      <c r="D75" s="408" t="s">
        <v>674</v>
      </c>
      <c r="E75" s="408" t="s">
        <v>456</v>
      </c>
      <c r="F75" s="408" t="s">
        <v>777</v>
      </c>
      <c r="G75" s="408" t="s">
        <v>348</v>
      </c>
      <c r="H75" s="408" t="s">
        <v>380</v>
      </c>
      <c r="I75" s="408" t="s">
        <v>381</v>
      </c>
      <c r="J75" s="408" t="s">
        <v>372</v>
      </c>
      <c r="K75" s="408" t="s">
        <v>675</v>
      </c>
      <c r="L75" s="408" t="s">
        <v>458</v>
      </c>
      <c r="M75" s="408" t="s">
        <v>380</v>
      </c>
      <c r="N75" s="408" t="s">
        <v>459</v>
      </c>
      <c r="O75" s="408" t="s">
        <v>455</v>
      </c>
      <c r="P75" s="408" t="s">
        <v>381</v>
      </c>
      <c r="Q75" s="408" t="s">
        <v>676</v>
      </c>
      <c r="R75" s="408" t="s">
        <v>778</v>
      </c>
      <c r="S75" s="408" t="s">
        <v>677</v>
      </c>
      <c r="T75" s="408" t="s">
        <v>461</v>
      </c>
      <c r="U75" s="408" t="s">
        <v>779</v>
      </c>
      <c r="V75" s="408" t="s">
        <v>372</v>
      </c>
      <c r="W75" s="408" t="s">
        <v>780</v>
      </c>
      <c r="X75" s="408" t="s">
        <v>365</v>
      </c>
      <c r="Y75" s="408" t="s">
        <v>781</v>
      </c>
      <c r="Z75" s="408" t="s">
        <v>348</v>
      </c>
      <c r="AA75" s="408" t="s">
        <v>463</v>
      </c>
      <c r="AB75" s="408" t="s">
        <v>464</v>
      </c>
      <c r="AC75" s="408" t="s">
        <v>372</v>
      </c>
      <c r="AD75" s="408" t="s">
        <v>465</v>
      </c>
      <c r="AE75" s="408" t="s">
        <v>466</v>
      </c>
      <c r="AF75" s="408" t="s">
        <v>782</v>
      </c>
      <c r="AG75" s="408" t="s">
        <v>467</v>
      </c>
      <c r="AH75" s="408" t="s">
        <v>468</v>
      </c>
      <c r="AI75" s="408" t="s">
        <v>469</v>
      </c>
      <c r="AJ75" s="408" t="s">
        <v>378</v>
      </c>
      <c r="AK75" s="408" t="s">
        <v>470</v>
      </c>
      <c r="AL75" s="408" t="s">
        <v>471</v>
      </c>
      <c r="AM75" s="408" t="s">
        <v>783</v>
      </c>
      <c r="AN75" s="408" t="s">
        <v>472</v>
      </c>
      <c r="AO75" s="408" t="s">
        <v>473</v>
      </c>
      <c r="AP75" s="408" t="s">
        <v>460</v>
      </c>
      <c r="AQ75" s="408" t="s">
        <v>474</v>
      </c>
      <c r="AR75" s="408" t="s">
        <v>678</v>
      </c>
      <c r="AS75" s="408" t="s">
        <v>475</v>
      </c>
      <c r="AT75" s="408" t="s">
        <v>476</v>
      </c>
      <c r="AU75" s="408" t="s">
        <v>477</v>
      </c>
      <c r="AV75" s="408" t="s">
        <v>364</v>
      </c>
      <c r="AW75" s="408" t="s">
        <v>784</v>
      </c>
      <c r="AX75" s="408" t="s">
        <v>646</v>
      </c>
      <c r="AY75" s="408" t="s">
        <v>479</v>
      </c>
      <c r="AZ75" s="408" t="s">
        <v>480</v>
      </c>
      <c r="BA75" s="408" t="s">
        <v>481</v>
      </c>
      <c r="BB75" s="408" t="s">
        <v>482</v>
      </c>
      <c r="BC75" s="408" t="s">
        <v>483</v>
      </c>
      <c r="BD75" s="408" t="s">
        <v>785</v>
      </c>
      <c r="BE75" s="408" t="s">
        <v>786</v>
      </c>
      <c r="BF75" s="408" t="s">
        <v>664</v>
      </c>
      <c r="BG75" s="408" t="s">
        <v>379</v>
      </c>
      <c r="BH75" s="408" t="s">
        <v>679</v>
      </c>
    </row>
    <row r="76" spans="1:60" x14ac:dyDescent="0.3">
      <c r="A76" s="408">
        <v>948</v>
      </c>
      <c r="B76" s="408" t="s">
        <v>304</v>
      </c>
      <c r="D76" s="408" t="s">
        <v>680</v>
      </c>
      <c r="E76" s="408" t="s">
        <v>366</v>
      </c>
      <c r="F76" s="408" t="s">
        <v>787</v>
      </c>
      <c r="G76" s="408" t="s">
        <v>366</v>
      </c>
      <c r="H76" s="408" t="s">
        <v>488</v>
      </c>
      <c r="I76" s="408" t="s">
        <v>489</v>
      </c>
      <c r="J76" s="408" t="s">
        <v>490</v>
      </c>
      <c r="K76" s="408" t="s">
        <v>681</v>
      </c>
      <c r="L76" s="408" t="s">
        <v>491</v>
      </c>
      <c r="M76" s="408" t="s">
        <v>682</v>
      </c>
      <c r="N76" s="408" t="s">
        <v>492</v>
      </c>
      <c r="O76" s="408" t="s">
        <v>503</v>
      </c>
      <c r="P76" s="408" t="s">
        <v>382</v>
      </c>
      <c r="Q76" s="408" t="s">
        <v>665</v>
      </c>
      <c r="R76" s="408" t="s">
        <v>788</v>
      </c>
      <c r="S76" s="408" t="s">
        <v>683</v>
      </c>
      <c r="T76" s="408" t="s">
        <v>494</v>
      </c>
      <c r="U76" s="408" t="s">
        <v>789</v>
      </c>
      <c r="V76" s="408" t="s">
        <v>790</v>
      </c>
      <c r="W76" s="408" t="s">
        <v>496</v>
      </c>
      <c r="X76" s="408" t="s">
        <v>497</v>
      </c>
      <c r="Y76" s="408" t="s">
        <v>498</v>
      </c>
      <c r="Z76" s="408" t="s">
        <v>791</v>
      </c>
      <c r="AA76" s="408" t="s">
        <v>792</v>
      </c>
      <c r="AB76" s="408" t="s">
        <v>500</v>
      </c>
      <c r="AC76" s="408" t="s">
        <v>790</v>
      </c>
      <c r="AD76" s="408" t="s">
        <v>501</v>
      </c>
      <c r="AE76" s="408" t="s">
        <v>502</v>
      </c>
      <c r="AF76" s="408" t="s">
        <v>515</v>
      </c>
      <c r="AG76" s="408" t="s">
        <v>504</v>
      </c>
      <c r="AH76" s="408" t="s">
        <v>505</v>
      </c>
      <c r="AI76" s="408" t="s">
        <v>506</v>
      </c>
      <c r="AJ76" s="408" t="s">
        <v>507</v>
      </c>
      <c r="AK76" s="408" t="s">
        <v>508</v>
      </c>
      <c r="AL76" s="408" t="s">
        <v>509</v>
      </c>
      <c r="AM76" s="408" t="s">
        <v>793</v>
      </c>
      <c r="AN76" s="408" t="s">
        <v>510</v>
      </c>
      <c r="AO76" s="408" t="s">
        <v>368</v>
      </c>
      <c r="AP76" s="408" t="s">
        <v>493</v>
      </c>
      <c r="AQ76" s="408" t="s">
        <v>511</v>
      </c>
      <c r="AR76" s="408" t="s">
        <v>684</v>
      </c>
      <c r="AS76" s="408" t="s">
        <v>685</v>
      </c>
      <c r="AT76" s="408" t="s">
        <v>512</v>
      </c>
      <c r="AU76" s="408" t="s">
        <v>513</v>
      </c>
      <c r="AV76" s="408" t="s">
        <v>514</v>
      </c>
      <c r="AW76" s="408" t="s">
        <v>794</v>
      </c>
      <c r="AX76" s="408" t="s">
        <v>795</v>
      </c>
      <c r="AY76" s="408" t="s">
        <v>515</v>
      </c>
      <c r="AZ76" s="408" t="s">
        <v>516</v>
      </c>
      <c r="BA76" s="408" t="s">
        <v>517</v>
      </c>
      <c r="BB76" s="408" t="s">
        <v>518</v>
      </c>
      <c r="BC76" s="408" t="s">
        <v>196</v>
      </c>
      <c r="BD76" s="408" t="s">
        <v>796</v>
      </c>
      <c r="BE76" s="408" t="s">
        <v>797</v>
      </c>
      <c r="BF76" s="408" t="s">
        <v>686</v>
      </c>
      <c r="BG76" s="408" t="s">
        <v>520</v>
      </c>
      <c r="BH76" s="408" t="s">
        <v>647</v>
      </c>
    </row>
    <row r="77" spans="1:60" x14ac:dyDescent="0.3">
      <c r="A77" s="408">
        <v>949</v>
      </c>
      <c r="B77" s="408" t="s">
        <v>305</v>
      </c>
      <c r="D77" s="408" t="s">
        <v>156</v>
      </c>
      <c r="E77" s="408" t="s">
        <v>156</v>
      </c>
      <c r="F77" s="408" t="s">
        <v>169</v>
      </c>
      <c r="G77" s="408" t="s">
        <v>156</v>
      </c>
      <c r="H77" s="408" t="s">
        <v>156</v>
      </c>
      <c r="I77" s="408" t="s">
        <v>156</v>
      </c>
      <c r="J77" s="408" t="s">
        <v>156</v>
      </c>
      <c r="K77" s="408" t="s">
        <v>156</v>
      </c>
      <c r="L77" s="408" t="s">
        <v>156</v>
      </c>
      <c r="M77" s="408" t="s">
        <v>156</v>
      </c>
      <c r="N77" s="408" t="s">
        <v>156</v>
      </c>
      <c r="O77" s="408" t="s">
        <v>156</v>
      </c>
      <c r="P77" s="408" t="s">
        <v>156</v>
      </c>
      <c r="Q77" s="408" t="s">
        <v>156</v>
      </c>
      <c r="R77" s="408" t="s">
        <v>169</v>
      </c>
      <c r="S77" s="408" t="s">
        <v>156</v>
      </c>
      <c r="T77" s="408" t="s">
        <v>156</v>
      </c>
      <c r="U77" s="408" t="s">
        <v>156</v>
      </c>
      <c r="V77" s="408" t="s">
        <v>156</v>
      </c>
      <c r="W77" s="408" t="s">
        <v>156</v>
      </c>
      <c r="X77" s="408" t="s">
        <v>156</v>
      </c>
      <c r="Y77" s="408" t="s">
        <v>156</v>
      </c>
      <c r="Z77" s="408" t="s">
        <v>156</v>
      </c>
      <c r="AA77" s="408" t="s">
        <v>156</v>
      </c>
      <c r="AB77" s="408" t="s">
        <v>156</v>
      </c>
      <c r="AC77" s="408" t="s">
        <v>156</v>
      </c>
      <c r="AD77" s="408" t="s">
        <v>156</v>
      </c>
      <c r="AE77" s="408" t="s">
        <v>156</v>
      </c>
      <c r="AF77" s="408" t="s">
        <v>156</v>
      </c>
      <c r="AG77" s="408" t="s">
        <v>156</v>
      </c>
      <c r="AH77" s="408" t="s">
        <v>156</v>
      </c>
      <c r="AI77" s="408" t="s">
        <v>156</v>
      </c>
      <c r="AJ77" s="408" t="s">
        <v>156</v>
      </c>
      <c r="AK77" s="408" t="s">
        <v>156</v>
      </c>
      <c r="AL77" s="408" t="s">
        <v>156</v>
      </c>
      <c r="AM77" s="408" t="s">
        <v>156</v>
      </c>
      <c r="AN77" s="408" t="s">
        <v>156</v>
      </c>
      <c r="AO77" s="408" t="s">
        <v>156</v>
      </c>
      <c r="AP77" s="408" t="s">
        <v>156</v>
      </c>
      <c r="AQ77" s="408" t="s">
        <v>156</v>
      </c>
      <c r="AR77" s="408" t="s">
        <v>156</v>
      </c>
      <c r="AS77" s="408" t="s">
        <v>156</v>
      </c>
      <c r="AT77" s="408" t="s">
        <v>156</v>
      </c>
      <c r="AU77" s="408" t="s">
        <v>156</v>
      </c>
      <c r="AV77" s="408" t="s">
        <v>156</v>
      </c>
      <c r="AW77" s="408" t="s">
        <v>156</v>
      </c>
      <c r="AX77" s="408" t="s">
        <v>169</v>
      </c>
      <c r="AY77" s="408" t="s">
        <v>156</v>
      </c>
      <c r="AZ77" s="408" t="s">
        <v>156</v>
      </c>
      <c r="BA77" s="408" t="s">
        <v>156</v>
      </c>
      <c r="BB77" s="408" t="s">
        <v>169</v>
      </c>
      <c r="BC77" s="408" t="s">
        <v>156</v>
      </c>
      <c r="BD77" s="408" t="s">
        <v>156</v>
      </c>
      <c r="BE77" s="408" t="s">
        <v>156</v>
      </c>
      <c r="BF77" s="408" t="s">
        <v>156</v>
      </c>
      <c r="BG77" s="408" t="s">
        <v>156</v>
      </c>
      <c r="BH77" s="408" t="s">
        <v>156</v>
      </c>
    </row>
    <row r="78" spans="1:60" x14ac:dyDescent="0.3">
      <c r="A78" s="408">
        <v>950</v>
      </c>
      <c r="B78" s="408" t="s">
        <v>306</v>
      </c>
      <c r="D78" s="408" t="s">
        <v>17</v>
      </c>
      <c r="E78" s="408" t="s">
        <v>17</v>
      </c>
      <c r="F78" s="408" t="s">
        <v>17</v>
      </c>
      <c r="G78" s="408" t="s">
        <v>17</v>
      </c>
      <c r="H78" s="408" t="s">
        <v>17</v>
      </c>
      <c r="I78" s="408" t="s">
        <v>17</v>
      </c>
      <c r="J78" s="408" t="s">
        <v>17</v>
      </c>
      <c r="K78" s="408" t="s">
        <v>17</v>
      </c>
      <c r="L78" s="408" t="s">
        <v>17</v>
      </c>
      <c r="M78" s="408" t="s">
        <v>17</v>
      </c>
      <c r="N78" s="408" t="s">
        <v>17</v>
      </c>
      <c r="O78" s="408" t="s">
        <v>17</v>
      </c>
      <c r="P78" s="408" t="s">
        <v>17</v>
      </c>
      <c r="Q78" s="408" t="s">
        <v>17</v>
      </c>
      <c r="R78" s="408" t="s">
        <v>17</v>
      </c>
      <c r="S78" s="408" t="s">
        <v>17</v>
      </c>
      <c r="T78" s="408" t="s">
        <v>17</v>
      </c>
      <c r="U78" s="408" t="s">
        <v>17</v>
      </c>
      <c r="V78" s="408" t="s">
        <v>17</v>
      </c>
      <c r="W78" s="408" t="s">
        <v>17</v>
      </c>
      <c r="X78" s="408" t="s">
        <v>17</v>
      </c>
      <c r="Y78" s="408" t="s">
        <v>17</v>
      </c>
      <c r="Z78" s="408" t="s">
        <v>17</v>
      </c>
      <c r="AA78" s="408" t="s">
        <v>17</v>
      </c>
      <c r="AB78" s="408" t="s">
        <v>17</v>
      </c>
      <c r="AC78" s="408" t="s">
        <v>17</v>
      </c>
      <c r="AD78" s="408" t="s">
        <v>17</v>
      </c>
      <c r="AE78" s="408" t="s">
        <v>17</v>
      </c>
      <c r="AF78" s="408" t="s">
        <v>17</v>
      </c>
      <c r="AG78" s="408" t="s">
        <v>17</v>
      </c>
      <c r="AH78" s="408" t="s">
        <v>17</v>
      </c>
      <c r="AI78" s="408" t="s">
        <v>17</v>
      </c>
      <c r="AJ78" s="408" t="s">
        <v>17</v>
      </c>
      <c r="AK78" s="408" t="s">
        <v>17</v>
      </c>
      <c r="AL78" s="408" t="s">
        <v>17</v>
      </c>
      <c r="AM78" s="408" t="s">
        <v>17</v>
      </c>
      <c r="AN78" s="408" t="s">
        <v>17</v>
      </c>
      <c r="AO78" s="408" t="s">
        <v>17</v>
      </c>
      <c r="AP78" s="408" t="s">
        <v>17</v>
      </c>
      <c r="AQ78" s="408" t="s">
        <v>17</v>
      </c>
      <c r="AR78" s="408" t="s">
        <v>17</v>
      </c>
      <c r="AS78" s="408" t="s">
        <v>17</v>
      </c>
      <c r="AT78" s="408" t="s">
        <v>17</v>
      </c>
      <c r="AU78" s="408" t="s">
        <v>17</v>
      </c>
      <c r="AV78" s="408" t="s">
        <v>17</v>
      </c>
      <c r="AW78" s="408" t="s">
        <v>17</v>
      </c>
      <c r="AX78" s="408" t="s">
        <v>17</v>
      </c>
      <c r="AY78" s="408" t="s">
        <v>17</v>
      </c>
      <c r="AZ78" s="408" t="s">
        <v>17</v>
      </c>
      <c r="BA78" s="408" t="s">
        <v>17</v>
      </c>
      <c r="BB78" s="408" t="s">
        <v>17</v>
      </c>
      <c r="BC78" s="408" t="s">
        <v>17</v>
      </c>
      <c r="BD78" s="408" t="s">
        <v>17</v>
      </c>
      <c r="BE78" s="408" t="s">
        <v>17</v>
      </c>
      <c r="BF78" s="408" t="s">
        <v>17</v>
      </c>
      <c r="BG78" s="408" t="s">
        <v>17</v>
      </c>
      <c r="BH78" s="408" t="s">
        <v>17</v>
      </c>
    </row>
    <row r="79" spans="1:60" x14ac:dyDescent="0.3">
      <c r="A79" s="408">
        <v>951</v>
      </c>
      <c r="B79" s="408" t="s">
        <v>307</v>
      </c>
      <c r="D79" s="408">
        <v>2</v>
      </c>
      <c r="E79" s="408">
        <v>2</v>
      </c>
      <c r="F79" s="408">
        <v>2</v>
      </c>
      <c r="G79" s="408">
        <v>2</v>
      </c>
      <c r="H79" s="408">
        <v>2</v>
      </c>
      <c r="I79" s="408">
        <v>2</v>
      </c>
      <c r="J79" s="408">
        <v>2</v>
      </c>
      <c r="K79" s="408">
        <v>2</v>
      </c>
      <c r="L79" s="408">
        <v>2</v>
      </c>
      <c r="M79" s="408">
        <v>2</v>
      </c>
      <c r="N79" s="408">
        <v>2</v>
      </c>
      <c r="O79" s="408">
        <v>2</v>
      </c>
      <c r="P79" s="408">
        <v>2</v>
      </c>
      <c r="Q79" s="408">
        <v>2</v>
      </c>
      <c r="R79" s="408">
        <v>2</v>
      </c>
      <c r="S79" s="408">
        <v>2</v>
      </c>
      <c r="T79" s="408">
        <v>2</v>
      </c>
      <c r="U79" s="408">
        <v>2</v>
      </c>
      <c r="V79" s="408">
        <v>2</v>
      </c>
      <c r="W79" s="408">
        <v>2</v>
      </c>
      <c r="X79" s="408">
        <v>2</v>
      </c>
      <c r="Y79" s="408">
        <v>2</v>
      </c>
      <c r="Z79" s="408">
        <v>2</v>
      </c>
      <c r="AA79" s="408">
        <v>2</v>
      </c>
      <c r="AB79" s="408">
        <v>2</v>
      </c>
      <c r="AC79" s="408">
        <v>2</v>
      </c>
      <c r="AD79" s="408">
        <v>2</v>
      </c>
      <c r="AE79" s="408">
        <v>2</v>
      </c>
      <c r="AF79" s="408">
        <v>2</v>
      </c>
      <c r="AG79" s="408">
        <v>2</v>
      </c>
      <c r="AH79" s="408">
        <v>2</v>
      </c>
      <c r="AI79" s="408">
        <v>2</v>
      </c>
      <c r="AJ79" s="408">
        <v>2</v>
      </c>
      <c r="AK79" s="408">
        <v>2</v>
      </c>
      <c r="AL79" s="408">
        <v>2</v>
      </c>
      <c r="AM79" s="408">
        <v>2</v>
      </c>
      <c r="AN79" s="408">
        <v>2</v>
      </c>
      <c r="AO79" s="408">
        <v>2</v>
      </c>
      <c r="AP79" s="408">
        <v>2</v>
      </c>
      <c r="AQ79" s="408">
        <v>2</v>
      </c>
      <c r="AR79" s="408">
        <v>2</v>
      </c>
      <c r="AS79" s="408">
        <v>2</v>
      </c>
      <c r="AT79" s="408">
        <v>2</v>
      </c>
      <c r="AU79" s="408">
        <v>2</v>
      </c>
      <c r="AV79" s="408">
        <v>2</v>
      </c>
      <c r="AW79" s="408">
        <v>2</v>
      </c>
      <c r="AX79" s="408">
        <v>2</v>
      </c>
      <c r="AY79" s="408">
        <v>2</v>
      </c>
      <c r="AZ79" s="408">
        <v>2</v>
      </c>
      <c r="BA79" s="408">
        <v>2</v>
      </c>
      <c r="BB79" s="408">
        <v>2</v>
      </c>
      <c r="BC79" s="408">
        <v>2</v>
      </c>
      <c r="BD79" s="408">
        <v>2</v>
      </c>
      <c r="BE79" s="408">
        <v>2</v>
      </c>
      <c r="BF79" s="408">
        <v>2</v>
      </c>
      <c r="BG79" s="408">
        <v>2</v>
      </c>
      <c r="BH79" s="408">
        <v>2</v>
      </c>
    </row>
    <row r="80" spans="1:60" x14ac:dyDescent="0.3">
      <c r="A80" s="408">
        <v>952</v>
      </c>
      <c r="B80" s="408" t="s">
        <v>308</v>
      </c>
      <c r="D80" s="408" t="s">
        <v>667</v>
      </c>
      <c r="E80" s="408" t="s">
        <v>798</v>
      </c>
      <c r="G80" s="408" t="s">
        <v>355</v>
      </c>
      <c r="H80" s="408" t="s">
        <v>525</v>
      </c>
      <c r="J80" s="408" t="s">
        <v>526</v>
      </c>
      <c r="K80" s="408" t="s">
        <v>799</v>
      </c>
      <c r="L80" s="408" t="s">
        <v>527</v>
      </c>
      <c r="M80" s="408" t="s">
        <v>371</v>
      </c>
      <c r="N80" s="408" t="s">
        <v>800</v>
      </c>
      <c r="O80" s="408" t="s">
        <v>688</v>
      </c>
      <c r="Q80" s="408" t="s">
        <v>687</v>
      </c>
      <c r="S80" s="408" t="s">
        <v>666</v>
      </c>
      <c r="U80" s="408" t="s">
        <v>801</v>
      </c>
      <c r="V80" s="408" t="s">
        <v>802</v>
      </c>
      <c r="W80" s="408" t="s">
        <v>803</v>
      </c>
      <c r="X80" s="408" t="s">
        <v>689</v>
      </c>
      <c r="Y80" s="408" t="s">
        <v>528</v>
      </c>
      <c r="AA80" s="408" t="s">
        <v>690</v>
      </c>
      <c r="AB80" s="408" t="s">
        <v>691</v>
      </c>
      <c r="AC80" s="408" t="s">
        <v>804</v>
      </c>
      <c r="AF80" s="408" t="s">
        <v>688</v>
      </c>
      <c r="AG80" s="408" t="s">
        <v>524</v>
      </c>
      <c r="AI80" s="408" t="s">
        <v>349</v>
      </c>
      <c r="AL80" s="408" t="s">
        <v>523</v>
      </c>
      <c r="AM80" s="408" t="s">
        <v>805</v>
      </c>
      <c r="AN80" s="408" t="s">
        <v>374</v>
      </c>
      <c r="AO80" s="408" t="s">
        <v>530</v>
      </c>
      <c r="AT80" s="408" t="s">
        <v>532</v>
      </c>
      <c r="AU80" s="408" t="s">
        <v>533</v>
      </c>
      <c r="AV80" s="408" t="s">
        <v>534</v>
      </c>
      <c r="AW80" s="408" t="s">
        <v>706</v>
      </c>
      <c r="AY80" s="408" t="s">
        <v>692</v>
      </c>
      <c r="BA80" s="408" t="s">
        <v>354</v>
      </c>
      <c r="BB80" s="408" t="s">
        <v>693</v>
      </c>
      <c r="BC80" s="408" t="s">
        <v>535</v>
      </c>
      <c r="BE80" s="408" t="s">
        <v>806</v>
      </c>
      <c r="BF80" s="408" t="s">
        <v>694</v>
      </c>
      <c r="BG80" s="408" t="s">
        <v>522</v>
      </c>
      <c r="BH80" s="408" t="s">
        <v>695</v>
      </c>
    </row>
    <row r="81" spans="1:60" x14ac:dyDescent="0.3">
      <c r="A81" s="408">
        <v>953</v>
      </c>
      <c r="B81" s="408" t="s">
        <v>309</v>
      </c>
      <c r="D81" s="408">
        <v>2</v>
      </c>
      <c r="E81" s="408">
        <v>2</v>
      </c>
      <c r="F81" s="408">
        <v>2</v>
      </c>
      <c r="G81" s="408">
        <v>2</v>
      </c>
      <c r="H81" s="408">
        <v>2</v>
      </c>
      <c r="I81" s="408">
        <v>2</v>
      </c>
      <c r="J81" s="408">
        <v>2</v>
      </c>
      <c r="K81" s="408">
        <v>2</v>
      </c>
      <c r="L81" s="408">
        <v>2</v>
      </c>
      <c r="M81" s="408">
        <v>2</v>
      </c>
      <c r="N81" s="408">
        <v>2</v>
      </c>
      <c r="O81" s="408">
        <v>2</v>
      </c>
      <c r="P81" s="408">
        <v>2</v>
      </c>
      <c r="Q81" s="408">
        <v>2</v>
      </c>
      <c r="R81" s="408">
        <v>2</v>
      </c>
      <c r="S81" s="408">
        <v>2</v>
      </c>
      <c r="T81" s="408">
        <v>2</v>
      </c>
      <c r="U81" s="408">
        <v>2</v>
      </c>
      <c r="V81" s="408">
        <v>2</v>
      </c>
      <c r="W81" s="408">
        <v>2</v>
      </c>
      <c r="X81" s="408">
        <v>2</v>
      </c>
      <c r="Y81" s="408">
        <v>2</v>
      </c>
      <c r="Z81" s="408">
        <v>2</v>
      </c>
      <c r="AA81" s="408">
        <v>2</v>
      </c>
      <c r="AB81" s="408">
        <v>2</v>
      </c>
      <c r="AC81" s="408">
        <v>2</v>
      </c>
      <c r="AD81" s="408">
        <v>2</v>
      </c>
      <c r="AE81" s="408">
        <v>2</v>
      </c>
      <c r="AF81" s="408">
        <v>2</v>
      </c>
      <c r="AG81" s="408">
        <v>2</v>
      </c>
      <c r="AH81" s="408">
        <v>2</v>
      </c>
      <c r="AI81" s="408">
        <v>2</v>
      </c>
      <c r="AJ81" s="408">
        <v>2</v>
      </c>
      <c r="AK81" s="408">
        <v>2</v>
      </c>
      <c r="AL81" s="408">
        <v>2</v>
      </c>
      <c r="AM81" s="408">
        <v>2</v>
      </c>
      <c r="AN81" s="408">
        <v>2</v>
      </c>
      <c r="AO81" s="408">
        <v>2</v>
      </c>
      <c r="AP81" s="408">
        <v>2</v>
      </c>
      <c r="AQ81" s="408">
        <v>2</v>
      </c>
      <c r="AR81" s="408">
        <v>2</v>
      </c>
      <c r="AS81" s="408">
        <v>2</v>
      </c>
      <c r="AT81" s="408">
        <v>2</v>
      </c>
      <c r="AU81" s="408">
        <v>2</v>
      </c>
      <c r="AV81" s="408">
        <v>2</v>
      </c>
      <c r="AW81" s="408">
        <v>2</v>
      </c>
      <c r="AX81" s="408">
        <v>2</v>
      </c>
      <c r="AY81" s="408">
        <v>2</v>
      </c>
      <c r="AZ81" s="408">
        <v>2</v>
      </c>
      <c r="BA81" s="408">
        <v>2</v>
      </c>
      <c r="BB81" s="408">
        <v>2</v>
      </c>
      <c r="BC81" s="408">
        <v>2</v>
      </c>
      <c r="BD81" s="408">
        <v>2</v>
      </c>
      <c r="BE81" s="408">
        <v>2</v>
      </c>
      <c r="BF81" s="408">
        <v>2</v>
      </c>
      <c r="BG81" s="408">
        <v>2</v>
      </c>
      <c r="BH81" s="408">
        <v>2</v>
      </c>
    </row>
    <row r="82" spans="1:60" x14ac:dyDescent="0.3">
      <c r="A82" s="408">
        <v>955</v>
      </c>
      <c r="B82" s="408" t="s">
        <v>310</v>
      </c>
      <c r="D82" s="408">
        <v>1</v>
      </c>
      <c r="E82" s="408">
        <v>0</v>
      </c>
      <c r="F82" s="408">
        <v>0</v>
      </c>
      <c r="G82" s="408">
        <v>0</v>
      </c>
      <c r="H82" s="408">
        <v>0</v>
      </c>
      <c r="I82" s="408">
        <v>0</v>
      </c>
      <c r="J82" s="408">
        <v>0</v>
      </c>
      <c r="K82" s="408">
        <v>0</v>
      </c>
      <c r="L82" s="408">
        <v>0</v>
      </c>
      <c r="M82" s="408">
        <v>0</v>
      </c>
      <c r="N82" s="408">
        <v>0</v>
      </c>
      <c r="O82" s="408">
        <v>0</v>
      </c>
      <c r="P82" s="408">
        <v>0</v>
      </c>
      <c r="Q82" s="408">
        <v>1</v>
      </c>
      <c r="R82" s="408">
        <v>0</v>
      </c>
      <c r="S82" s="408">
        <v>0</v>
      </c>
      <c r="T82" s="408">
        <v>0</v>
      </c>
      <c r="U82" s="408">
        <v>1</v>
      </c>
      <c r="V82" s="408">
        <v>0</v>
      </c>
      <c r="W82" s="408">
        <v>0</v>
      </c>
      <c r="X82" s="408">
        <v>0</v>
      </c>
      <c r="Y82" s="408">
        <v>0</v>
      </c>
      <c r="Z82" s="408">
        <v>1</v>
      </c>
      <c r="AA82" s="408">
        <v>0</v>
      </c>
      <c r="AB82" s="408">
        <v>0</v>
      </c>
      <c r="AC82" s="408">
        <v>0</v>
      </c>
      <c r="AD82" s="408">
        <v>1</v>
      </c>
      <c r="AE82" s="408">
        <v>0</v>
      </c>
      <c r="AF82" s="408">
        <v>0</v>
      </c>
      <c r="AG82" s="408">
        <v>0</v>
      </c>
      <c r="AH82" s="408">
        <v>0</v>
      </c>
      <c r="AI82" s="408">
        <v>0</v>
      </c>
      <c r="AJ82" s="408">
        <v>1</v>
      </c>
      <c r="AK82" s="408">
        <v>0</v>
      </c>
      <c r="AL82" s="408">
        <v>0</v>
      </c>
      <c r="AM82" s="408">
        <v>1</v>
      </c>
      <c r="AN82" s="408">
        <v>0</v>
      </c>
      <c r="AO82" s="408">
        <v>0</v>
      </c>
      <c r="AP82" s="408">
        <v>0</v>
      </c>
      <c r="AQ82" s="408">
        <v>0</v>
      </c>
      <c r="AR82" s="408">
        <v>0</v>
      </c>
      <c r="AS82" s="408">
        <v>2</v>
      </c>
      <c r="AT82" s="408">
        <v>0</v>
      </c>
      <c r="AU82" s="408">
        <v>0</v>
      </c>
      <c r="AV82" s="408">
        <v>0</v>
      </c>
      <c r="AW82" s="408">
        <v>0</v>
      </c>
      <c r="AX82" s="408">
        <v>1</v>
      </c>
      <c r="AY82" s="408">
        <v>1</v>
      </c>
      <c r="AZ82" s="408">
        <v>0</v>
      </c>
      <c r="BA82" s="408">
        <v>0</v>
      </c>
      <c r="BB82" s="408">
        <v>0</v>
      </c>
      <c r="BC82" s="408">
        <v>0</v>
      </c>
      <c r="BD82" s="408">
        <v>0</v>
      </c>
      <c r="BE82" s="408">
        <v>0</v>
      </c>
      <c r="BF82" s="408">
        <v>0</v>
      </c>
      <c r="BG82" s="408">
        <v>0</v>
      </c>
      <c r="BH82" s="408">
        <v>0</v>
      </c>
    </row>
    <row r="83" spans="1:60" x14ac:dyDescent="0.3">
      <c r="A83" s="408">
        <v>957</v>
      </c>
      <c r="B83" s="408" t="s">
        <v>311</v>
      </c>
      <c r="D83" s="408">
        <v>1</v>
      </c>
      <c r="E83" s="408">
        <v>0</v>
      </c>
      <c r="F83" s="408">
        <v>1</v>
      </c>
      <c r="G83" s="408">
        <v>0</v>
      </c>
      <c r="H83" s="408">
        <v>0</v>
      </c>
      <c r="I83" s="408">
        <v>0</v>
      </c>
      <c r="J83" s="408">
        <v>0</v>
      </c>
      <c r="K83" s="408">
        <v>1</v>
      </c>
      <c r="L83" s="408">
        <v>0</v>
      </c>
      <c r="M83" s="408">
        <v>0</v>
      </c>
      <c r="N83" s="408">
        <v>0</v>
      </c>
      <c r="O83" s="408">
        <v>0</v>
      </c>
      <c r="P83" s="408">
        <v>0</v>
      </c>
      <c r="Q83" s="408">
        <v>0</v>
      </c>
      <c r="R83" s="408">
        <v>0</v>
      </c>
      <c r="S83" s="408">
        <v>0</v>
      </c>
      <c r="T83" s="408">
        <v>0</v>
      </c>
      <c r="U83" s="408">
        <v>0</v>
      </c>
      <c r="V83" s="408">
        <v>0</v>
      </c>
      <c r="W83" s="408">
        <v>0</v>
      </c>
      <c r="X83" s="408">
        <v>0</v>
      </c>
      <c r="Y83" s="408">
        <v>0</v>
      </c>
      <c r="Z83" s="408">
        <v>1</v>
      </c>
      <c r="AA83" s="408">
        <v>0</v>
      </c>
      <c r="AB83" s="408">
        <v>0</v>
      </c>
      <c r="AC83" s="408">
        <v>1</v>
      </c>
      <c r="AD83" s="408">
        <v>0</v>
      </c>
      <c r="AE83" s="408">
        <v>0</v>
      </c>
      <c r="AF83" s="408">
        <v>0</v>
      </c>
      <c r="AG83" s="408">
        <v>0</v>
      </c>
      <c r="AH83" s="408">
        <v>1</v>
      </c>
      <c r="AI83" s="408">
        <v>0</v>
      </c>
      <c r="AJ83" s="408">
        <v>0</v>
      </c>
      <c r="AK83" s="408">
        <v>0</v>
      </c>
      <c r="AL83" s="408">
        <v>0</v>
      </c>
      <c r="AM83" s="408">
        <v>0</v>
      </c>
      <c r="AN83" s="408">
        <v>0</v>
      </c>
      <c r="AO83" s="408">
        <v>0</v>
      </c>
      <c r="AP83" s="408">
        <v>0</v>
      </c>
      <c r="AQ83" s="408">
        <v>0</v>
      </c>
      <c r="AR83" s="408">
        <v>1</v>
      </c>
      <c r="AS83" s="408">
        <v>0</v>
      </c>
      <c r="AT83" s="408">
        <v>0</v>
      </c>
      <c r="AU83" s="408">
        <v>0</v>
      </c>
      <c r="AV83" s="408">
        <v>0</v>
      </c>
      <c r="AW83" s="408">
        <v>0</v>
      </c>
      <c r="AX83" s="408">
        <v>0</v>
      </c>
      <c r="AY83" s="408">
        <v>0</v>
      </c>
      <c r="AZ83" s="408">
        <v>0</v>
      </c>
      <c r="BA83" s="408">
        <v>0</v>
      </c>
      <c r="BB83" s="408">
        <v>3</v>
      </c>
      <c r="BC83" s="408">
        <v>0</v>
      </c>
      <c r="BD83" s="408">
        <v>0</v>
      </c>
      <c r="BE83" s="408">
        <v>0</v>
      </c>
      <c r="BF83" s="408">
        <v>1</v>
      </c>
      <c r="BG83" s="408">
        <v>0</v>
      </c>
      <c r="BH83" s="408">
        <v>0</v>
      </c>
    </row>
    <row r="84" spans="1:60" x14ac:dyDescent="0.3">
      <c r="A84" s="408">
        <v>960</v>
      </c>
      <c r="B84" s="408" t="s">
        <v>312</v>
      </c>
      <c r="D84" s="408" t="s">
        <v>696</v>
      </c>
      <c r="E84" s="408" t="s">
        <v>537</v>
      </c>
      <c r="F84" s="408" t="s">
        <v>807</v>
      </c>
      <c r="G84" s="408" t="s">
        <v>539</v>
      </c>
      <c r="H84" s="408" t="s">
        <v>808</v>
      </c>
      <c r="I84" s="408" t="s">
        <v>540</v>
      </c>
      <c r="J84" s="408" t="s">
        <v>541</v>
      </c>
      <c r="K84" s="408" t="s">
        <v>809</v>
      </c>
      <c r="L84" s="408" t="s">
        <v>542</v>
      </c>
      <c r="M84" s="408" t="s">
        <v>543</v>
      </c>
      <c r="N84" s="408" t="s">
        <v>544</v>
      </c>
      <c r="O84" s="408" t="s">
        <v>555</v>
      </c>
      <c r="P84" s="408" t="s">
        <v>545</v>
      </c>
      <c r="Q84" s="408" t="s">
        <v>697</v>
      </c>
      <c r="R84" s="408" t="s">
        <v>810</v>
      </c>
      <c r="S84" s="408" t="s">
        <v>698</v>
      </c>
      <c r="T84" s="408" t="s">
        <v>547</v>
      </c>
      <c r="U84" s="408" t="s">
        <v>811</v>
      </c>
      <c r="V84" s="408" t="s">
        <v>812</v>
      </c>
      <c r="W84" s="408" t="s">
        <v>699</v>
      </c>
      <c r="X84" s="408" t="s">
        <v>549</v>
      </c>
      <c r="Y84" s="408" t="s">
        <v>813</v>
      </c>
      <c r="Z84" s="408" t="s">
        <v>536</v>
      </c>
      <c r="AA84" s="408" t="s">
        <v>551</v>
      </c>
      <c r="AB84" s="408" t="s">
        <v>552</v>
      </c>
      <c r="AC84" s="408" t="s">
        <v>812</v>
      </c>
      <c r="AD84" s="408" t="s">
        <v>553</v>
      </c>
      <c r="AE84" s="408" t="s">
        <v>554</v>
      </c>
      <c r="AF84" s="408" t="s">
        <v>814</v>
      </c>
      <c r="AG84" s="408" t="s">
        <v>556</v>
      </c>
      <c r="AH84" s="408" t="s">
        <v>557</v>
      </c>
      <c r="AI84" s="408" t="s">
        <v>558</v>
      </c>
      <c r="AJ84" s="408" t="s">
        <v>378</v>
      </c>
      <c r="AK84" s="408" t="s">
        <v>559</v>
      </c>
      <c r="AL84" s="408" t="s">
        <v>560</v>
      </c>
      <c r="AM84" s="408" t="s">
        <v>815</v>
      </c>
      <c r="AN84" s="408" t="s">
        <v>561</v>
      </c>
      <c r="AO84" s="408" t="s">
        <v>562</v>
      </c>
      <c r="AP84" s="408" t="s">
        <v>546</v>
      </c>
      <c r="AQ84" s="408" t="s">
        <v>563</v>
      </c>
      <c r="AR84" s="408" t="s">
        <v>700</v>
      </c>
      <c r="AS84" s="408" t="s">
        <v>701</v>
      </c>
      <c r="AT84" s="408" t="s">
        <v>702</v>
      </c>
      <c r="AU84" s="408" t="s">
        <v>564</v>
      </c>
      <c r="AV84" s="408" t="s">
        <v>816</v>
      </c>
      <c r="AW84" s="408" t="s">
        <v>817</v>
      </c>
      <c r="AX84" s="408" t="s">
        <v>818</v>
      </c>
      <c r="AY84" s="408" t="s">
        <v>566</v>
      </c>
      <c r="AZ84" s="408" t="s">
        <v>567</v>
      </c>
      <c r="BA84" s="408" t="s">
        <v>568</v>
      </c>
      <c r="BB84" s="408" t="s">
        <v>569</v>
      </c>
      <c r="BC84" s="408" t="s">
        <v>570</v>
      </c>
      <c r="BD84" s="408" t="s">
        <v>819</v>
      </c>
      <c r="BE84" s="408" t="s">
        <v>820</v>
      </c>
      <c r="BF84" s="408" t="s">
        <v>703</v>
      </c>
      <c r="BG84" s="408" t="s">
        <v>572</v>
      </c>
      <c r="BH84" s="408" t="s">
        <v>704</v>
      </c>
    </row>
    <row r="85" spans="1:60" x14ac:dyDescent="0.3">
      <c r="A85" s="408">
        <v>962</v>
      </c>
      <c r="B85" s="408" t="s">
        <v>313</v>
      </c>
      <c r="D85" s="408" t="s">
        <v>315</v>
      </c>
      <c r="E85" s="408" t="s">
        <v>574</v>
      </c>
      <c r="F85" s="408" t="s">
        <v>575</v>
      </c>
      <c r="G85" s="408" t="s">
        <v>315</v>
      </c>
      <c r="H85" s="408" t="s">
        <v>315</v>
      </c>
      <c r="I85" s="408" t="s">
        <v>315</v>
      </c>
      <c r="J85" s="408" t="s">
        <v>350</v>
      </c>
      <c r="K85" s="408" t="s">
        <v>574</v>
      </c>
      <c r="L85" s="408" t="s">
        <v>315</v>
      </c>
      <c r="M85" s="408" t="s">
        <v>315</v>
      </c>
      <c r="N85" s="408" t="s">
        <v>350</v>
      </c>
      <c r="O85" s="408" t="s">
        <v>821</v>
      </c>
      <c r="P85" s="408" t="s">
        <v>315</v>
      </c>
      <c r="Q85" s="408" t="s">
        <v>369</v>
      </c>
      <c r="R85" s="408" t="s">
        <v>575</v>
      </c>
      <c r="S85" s="408" t="s">
        <v>350</v>
      </c>
      <c r="T85" s="408" t="s">
        <v>315</v>
      </c>
      <c r="U85" s="408" t="s">
        <v>315</v>
      </c>
      <c r="V85" s="408" t="s">
        <v>315</v>
      </c>
      <c r="W85" s="408" t="s">
        <v>350</v>
      </c>
      <c r="X85" s="408" t="s">
        <v>350</v>
      </c>
      <c r="Y85" s="408" t="s">
        <v>576</v>
      </c>
      <c r="Z85" s="408" t="s">
        <v>574</v>
      </c>
      <c r="AA85" s="408" t="s">
        <v>314</v>
      </c>
      <c r="AB85" s="408" t="s">
        <v>822</v>
      </c>
      <c r="AC85" s="408" t="s">
        <v>315</v>
      </c>
      <c r="AD85" s="408" t="s">
        <v>315</v>
      </c>
      <c r="AE85" s="408" t="s">
        <v>315</v>
      </c>
      <c r="AF85" s="408" t="s">
        <v>315</v>
      </c>
      <c r="AG85" s="408" t="s">
        <v>315</v>
      </c>
      <c r="AH85" s="408" t="s">
        <v>315</v>
      </c>
      <c r="AI85" s="408" t="s">
        <v>315</v>
      </c>
      <c r="AJ85" s="408" t="s">
        <v>507</v>
      </c>
      <c r="AK85" s="408" t="s">
        <v>315</v>
      </c>
      <c r="AL85" s="408" t="s">
        <v>315</v>
      </c>
      <c r="AM85" s="408" t="s">
        <v>574</v>
      </c>
      <c r="AN85" s="408" t="s">
        <v>574</v>
      </c>
      <c r="AO85" s="408" t="s">
        <v>573</v>
      </c>
      <c r="AP85" s="408" t="s">
        <v>369</v>
      </c>
      <c r="AQ85" s="408" t="s">
        <v>315</v>
      </c>
      <c r="AR85" s="408" t="s">
        <v>315</v>
      </c>
      <c r="AS85" s="408" t="s">
        <v>315</v>
      </c>
      <c r="AT85" s="408" t="s">
        <v>315</v>
      </c>
      <c r="AU85" s="408" t="s">
        <v>574</v>
      </c>
      <c r="AV85" s="408" t="s">
        <v>315</v>
      </c>
      <c r="AW85" s="408" t="s">
        <v>315</v>
      </c>
      <c r="AX85" s="408" t="s">
        <v>575</v>
      </c>
      <c r="AY85" s="408" t="s">
        <v>574</v>
      </c>
      <c r="AZ85" s="408" t="s">
        <v>369</v>
      </c>
      <c r="BA85" s="408" t="s">
        <v>822</v>
      </c>
      <c r="BB85" s="408" t="s">
        <v>705</v>
      </c>
      <c r="BC85" s="408" t="s">
        <v>315</v>
      </c>
      <c r="BD85" s="408" t="s">
        <v>823</v>
      </c>
      <c r="BE85" s="408" t="s">
        <v>824</v>
      </c>
      <c r="BF85" s="408" t="s">
        <v>574</v>
      </c>
      <c r="BG85" s="408" t="s">
        <v>369</v>
      </c>
      <c r="BH85" s="408" t="s">
        <v>369</v>
      </c>
    </row>
    <row r="86" spans="1:60" x14ac:dyDescent="0.3">
      <c r="A86" s="408">
        <v>964</v>
      </c>
      <c r="B86" s="408" t="s">
        <v>317</v>
      </c>
      <c r="D86" s="408" t="s">
        <v>825</v>
      </c>
      <c r="E86" s="408" t="s">
        <v>826</v>
      </c>
      <c r="F86" s="408" t="s">
        <v>804</v>
      </c>
      <c r="G86" s="408" t="s">
        <v>827</v>
      </c>
      <c r="H86" s="408" t="s">
        <v>828</v>
      </c>
      <c r="I86" s="408" t="s">
        <v>829</v>
      </c>
      <c r="J86" s="408" t="s">
        <v>830</v>
      </c>
      <c r="K86" s="408" t="s">
        <v>829</v>
      </c>
      <c r="L86" s="408" t="s">
        <v>831</v>
      </c>
      <c r="M86" s="408" t="s">
        <v>832</v>
      </c>
      <c r="N86" s="408" t="s">
        <v>826</v>
      </c>
      <c r="O86" s="408" t="s">
        <v>833</v>
      </c>
      <c r="P86" s="408" t="s">
        <v>834</v>
      </c>
      <c r="Q86" s="408" t="s">
        <v>835</v>
      </c>
      <c r="R86" s="408" t="s">
        <v>836</v>
      </c>
      <c r="S86" s="408" t="s">
        <v>837</v>
      </c>
      <c r="T86" s="408" t="s">
        <v>838</v>
      </c>
      <c r="U86" s="408" t="s">
        <v>839</v>
      </c>
      <c r="V86" s="408" t="s">
        <v>840</v>
      </c>
      <c r="W86" s="408" t="s">
        <v>841</v>
      </c>
      <c r="X86" s="408" t="s">
        <v>842</v>
      </c>
      <c r="Y86" s="408" t="s">
        <v>843</v>
      </c>
      <c r="Z86" s="408" t="s">
        <v>844</v>
      </c>
      <c r="AA86" s="408" t="s">
        <v>845</v>
      </c>
      <c r="AB86" s="408" t="s">
        <v>826</v>
      </c>
      <c r="AC86" s="408" t="s">
        <v>846</v>
      </c>
      <c r="AD86" s="408" t="s">
        <v>847</v>
      </c>
      <c r="AE86" s="408" t="s">
        <v>829</v>
      </c>
      <c r="AF86" s="408" t="s">
        <v>826</v>
      </c>
      <c r="AG86" s="408" t="s">
        <v>848</v>
      </c>
      <c r="AH86" s="408" t="s">
        <v>849</v>
      </c>
      <c r="AI86" s="408" t="s">
        <v>850</v>
      </c>
      <c r="AJ86" s="408" t="s">
        <v>851</v>
      </c>
      <c r="AK86" s="408" t="s">
        <v>834</v>
      </c>
      <c r="AL86" s="408" t="s">
        <v>831</v>
      </c>
      <c r="AM86" s="408" t="s">
        <v>852</v>
      </c>
      <c r="AN86" s="408" t="s">
        <v>852</v>
      </c>
      <c r="AO86" s="408" t="s">
        <v>853</v>
      </c>
      <c r="AP86" s="408" t="s">
        <v>854</v>
      </c>
      <c r="AQ86" s="408" t="s">
        <v>850</v>
      </c>
      <c r="AR86" s="408" t="s">
        <v>829</v>
      </c>
      <c r="AS86" s="408" t="s">
        <v>855</v>
      </c>
      <c r="AT86" s="408" t="s">
        <v>847</v>
      </c>
      <c r="AU86" s="408" t="s">
        <v>827</v>
      </c>
      <c r="AV86" s="408" t="s">
        <v>856</v>
      </c>
      <c r="AW86" s="408" t="s">
        <v>835</v>
      </c>
      <c r="AX86" s="408" t="s">
        <v>827</v>
      </c>
      <c r="AY86" s="408" t="s">
        <v>855</v>
      </c>
      <c r="AZ86" s="408" t="s">
        <v>829</v>
      </c>
      <c r="BA86" s="408" t="s">
        <v>827</v>
      </c>
      <c r="BB86" s="408" t="s">
        <v>829</v>
      </c>
      <c r="BC86" s="408" t="s">
        <v>850</v>
      </c>
      <c r="BD86" s="408" t="s">
        <v>836</v>
      </c>
      <c r="BE86" s="408" t="s">
        <v>857</v>
      </c>
      <c r="BF86" s="408" t="s">
        <v>827</v>
      </c>
      <c r="BG86" s="408" t="s">
        <v>858</v>
      </c>
      <c r="BH86" s="408" t="s">
        <v>848</v>
      </c>
    </row>
    <row r="87" spans="1:60" x14ac:dyDescent="0.3">
      <c r="A87" s="408">
        <v>966</v>
      </c>
      <c r="B87" s="408" t="s">
        <v>318</v>
      </c>
      <c r="D87" s="408" t="s">
        <v>859</v>
      </c>
      <c r="E87" s="408" t="s">
        <v>707</v>
      </c>
      <c r="F87" s="408" t="s">
        <v>860</v>
      </c>
      <c r="G87" s="408" t="s">
        <v>861</v>
      </c>
      <c r="H87" s="408" t="s">
        <v>862</v>
      </c>
      <c r="I87" s="408" t="s">
        <v>579</v>
      </c>
      <c r="J87" s="408" t="s">
        <v>708</v>
      </c>
      <c r="K87" s="408" t="s">
        <v>709</v>
      </c>
      <c r="L87" s="408" t="s">
        <v>580</v>
      </c>
      <c r="M87" s="408" t="s">
        <v>863</v>
      </c>
      <c r="N87" s="408" t="s">
        <v>710</v>
      </c>
      <c r="O87" s="408" t="s">
        <v>581</v>
      </c>
      <c r="P87" s="408" t="s">
        <v>582</v>
      </c>
      <c r="Q87" s="408" t="s">
        <v>583</v>
      </c>
      <c r="R87" s="408" t="s">
        <v>864</v>
      </c>
      <c r="S87" s="408" t="s">
        <v>711</v>
      </c>
      <c r="T87" s="408" t="s">
        <v>584</v>
      </c>
      <c r="U87" s="408" t="s">
        <v>865</v>
      </c>
      <c r="V87" s="408" t="s">
        <v>586</v>
      </c>
      <c r="W87" s="408" t="s">
        <v>712</v>
      </c>
      <c r="X87" s="408" t="s">
        <v>866</v>
      </c>
      <c r="Y87" s="408" t="s">
        <v>713</v>
      </c>
      <c r="Z87" s="408" t="s">
        <v>867</v>
      </c>
      <c r="AA87" s="408" t="s">
        <v>714</v>
      </c>
      <c r="AB87" s="408" t="s">
        <v>715</v>
      </c>
      <c r="AC87" s="408" t="s">
        <v>868</v>
      </c>
      <c r="AD87" s="408" t="s">
        <v>588</v>
      </c>
      <c r="AE87" s="408" t="s">
        <v>716</v>
      </c>
      <c r="AF87" s="408" t="s">
        <v>589</v>
      </c>
      <c r="AG87" s="408" t="s">
        <v>590</v>
      </c>
      <c r="AH87" s="408" t="s">
        <v>717</v>
      </c>
      <c r="AI87" s="408" t="s">
        <v>591</v>
      </c>
      <c r="AJ87" s="408" t="s">
        <v>592</v>
      </c>
      <c r="AK87" s="408" t="s">
        <v>593</v>
      </c>
      <c r="AL87" s="408" t="s">
        <v>594</v>
      </c>
      <c r="AM87" s="408" t="s">
        <v>869</v>
      </c>
      <c r="AN87" s="408" t="s">
        <v>595</v>
      </c>
      <c r="AO87" s="408" t="s">
        <v>596</v>
      </c>
      <c r="AP87" s="408" t="s">
        <v>597</v>
      </c>
      <c r="AQ87" s="408" t="s">
        <v>598</v>
      </c>
      <c r="AR87" s="408" t="s">
        <v>599</v>
      </c>
      <c r="AS87" s="408" t="s">
        <v>600</v>
      </c>
      <c r="AT87" s="408" t="s">
        <v>718</v>
      </c>
      <c r="AU87" s="408" t="s">
        <v>601</v>
      </c>
      <c r="AV87" s="408" t="s">
        <v>602</v>
      </c>
      <c r="AW87" s="408" t="s">
        <v>603</v>
      </c>
      <c r="AX87" s="408" t="s">
        <v>870</v>
      </c>
      <c r="AY87" s="408" t="s">
        <v>719</v>
      </c>
      <c r="AZ87" s="408" t="s">
        <v>604</v>
      </c>
      <c r="BA87" s="408" t="s">
        <v>605</v>
      </c>
      <c r="BB87" s="408" t="s">
        <v>606</v>
      </c>
      <c r="BC87" s="408" t="s">
        <v>607</v>
      </c>
      <c r="BD87" s="408" t="s">
        <v>608</v>
      </c>
      <c r="BE87" s="408" t="s">
        <v>609</v>
      </c>
      <c r="BF87" s="408" t="s">
        <v>871</v>
      </c>
      <c r="BG87" s="408" t="s">
        <v>611</v>
      </c>
      <c r="BH87" s="408" t="s">
        <v>652</v>
      </c>
    </row>
    <row r="88" spans="1:60" x14ac:dyDescent="0.3">
      <c r="A88" s="408">
        <v>968</v>
      </c>
      <c r="B88" s="408" t="s">
        <v>319</v>
      </c>
      <c r="D88" s="408" t="s">
        <v>720</v>
      </c>
      <c r="E88" s="408" t="s">
        <v>612</v>
      </c>
      <c r="F88" s="408" t="s">
        <v>872</v>
      </c>
      <c r="G88" s="408" t="s">
        <v>614</v>
      </c>
      <c r="H88" s="408" t="s">
        <v>615</v>
      </c>
      <c r="I88" s="408" t="s">
        <v>616</v>
      </c>
      <c r="J88" s="408" t="s">
        <v>617</v>
      </c>
      <c r="K88" s="408" t="s">
        <v>721</v>
      </c>
      <c r="L88" s="408" t="s">
        <v>618</v>
      </c>
      <c r="M88" s="408" t="s">
        <v>722</v>
      </c>
      <c r="N88" s="408" t="s">
        <v>619</v>
      </c>
      <c r="O88" s="408" t="s">
        <v>723</v>
      </c>
      <c r="P88" s="408" t="s">
        <v>620</v>
      </c>
      <c r="Q88" s="408" t="s">
        <v>724</v>
      </c>
      <c r="R88" s="408" t="s">
        <v>873</v>
      </c>
      <c r="S88" s="408" t="s">
        <v>725</v>
      </c>
      <c r="T88" s="408" t="s">
        <v>621</v>
      </c>
      <c r="U88" s="408" t="s">
        <v>874</v>
      </c>
      <c r="V88" s="408" t="s">
        <v>875</v>
      </c>
      <c r="W88" s="408" t="s">
        <v>726</v>
      </c>
      <c r="X88" s="408" t="s">
        <v>623</v>
      </c>
      <c r="Y88" s="408" t="s">
        <v>727</v>
      </c>
      <c r="Z88" s="408" t="s">
        <v>728</v>
      </c>
      <c r="AA88" s="408" t="s">
        <v>645</v>
      </c>
      <c r="AB88" s="408" t="s">
        <v>624</v>
      </c>
      <c r="AC88" s="408" t="s">
        <v>875</v>
      </c>
      <c r="AD88" s="408" t="s">
        <v>625</v>
      </c>
      <c r="AE88" s="408" t="s">
        <v>626</v>
      </c>
      <c r="AF88" s="408" t="s">
        <v>876</v>
      </c>
      <c r="AG88" s="408" t="s">
        <v>877</v>
      </c>
      <c r="AH88" s="408" t="s">
        <v>628</v>
      </c>
      <c r="AI88" s="408" t="s">
        <v>629</v>
      </c>
      <c r="AJ88" s="408" t="s">
        <v>630</v>
      </c>
      <c r="AK88" s="408" t="s">
        <v>631</v>
      </c>
      <c r="AL88" s="408" t="s">
        <v>878</v>
      </c>
      <c r="AM88" s="408" t="s">
        <v>879</v>
      </c>
      <c r="AN88" s="408" t="s">
        <v>633</v>
      </c>
      <c r="AO88" s="408" t="s">
        <v>729</v>
      </c>
      <c r="AP88" s="408" t="s">
        <v>730</v>
      </c>
      <c r="AQ88" s="408" t="s">
        <v>634</v>
      </c>
      <c r="AR88" s="408" t="s">
        <v>731</v>
      </c>
      <c r="AS88" s="408" t="s">
        <v>732</v>
      </c>
      <c r="AT88" s="408" t="s">
        <v>733</v>
      </c>
      <c r="AU88" s="408" t="s">
        <v>635</v>
      </c>
      <c r="AV88" s="408" t="s">
        <v>636</v>
      </c>
      <c r="AW88" s="408" t="s">
        <v>880</v>
      </c>
      <c r="AX88" s="408" t="s">
        <v>734</v>
      </c>
      <c r="AY88" s="408" t="s">
        <v>638</v>
      </c>
      <c r="AZ88" s="408" t="s">
        <v>639</v>
      </c>
      <c r="BA88" s="408" t="s">
        <v>640</v>
      </c>
      <c r="BB88" s="408" t="s">
        <v>735</v>
      </c>
      <c r="BC88" s="408" t="s">
        <v>641</v>
      </c>
      <c r="BD88" s="408" t="s">
        <v>881</v>
      </c>
      <c r="BE88" s="408" t="s">
        <v>878</v>
      </c>
      <c r="BF88" s="408" t="s">
        <v>736</v>
      </c>
      <c r="BG88" s="408" t="s">
        <v>644</v>
      </c>
      <c r="BH88" s="408" t="s">
        <v>737</v>
      </c>
    </row>
    <row r="89" spans="1:60" x14ac:dyDescent="0.3">
      <c r="A89" s="408">
        <v>995</v>
      </c>
      <c r="B89" s="408" t="s">
        <v>95</v>
      </c>
      <c r="D89" s="408">
        <v>0</v>
      </c>
      <c r="E89" s="408">
        <v>0</v>
      </c>
      <c r="F89" s="408">
        <v>0</v>
      </c>
      <c r="G89" s="408">
        <v>0</v>
      </c>
      <c r="H89" s="408">
        <v>0</v>
      </c>
      <c r="I89" s="408">
        <v>0</v>
      </c>
      <c r="J89" s="408">
        <v>0</v>
      </c>
      <c r="K89" s="408">
        <v>0</v>
      </c>
      <c r="L89" s="408">
        <v>0</v>
      </c>
      <c r="M89" s="408">
        <v>0</v>
      </c>
      <c r="N89" s="408">
        <v>0</v>
      </c>
      <c r="O89" s="408">
        <v>0</v>
      </c>
      <c r="P89" s="408">
        <v>0</v>
      </c>
      <c r="Q89" s="408">
        <v>0</v>
      </c>
      <c r="R89" s="408">
        <v>0</v>
      </c>
      <c r="S89" s="408">
        <v>0</v>
      </c>
      <c r="T89" s="408">
        <v>0</v>
      </c>
      <c r="U89" s="408">
        <v>0</v>
      </c>
      <c r="V89" s="408">
        <v>0</v>
      </c>
      <c r="W89" s="408">
        <v>0</v>
      </c>
      <c r="X89" s="408">
        <v>0</v>
      </c>
      <c r="Y89" s="408">
        <v>0</v>
      </c>
      <c r="Z89" s="408">
        <v>0</v>
      </c>
      <c r="AA89" s="408">
        <v>0</v>
      </c>
      <c r="AB89" s="408">
        <v>0</v>
      </c>
      <c r="AD89" s="408">
        <v>0</v>
      </c>
      <c r="AE89" s="408">
        <v>0</v>
      </c>
      <c r="AF89" s="408">
        <v>0</v>
      </c>
      <c r="AG89" s="408">
        <v>0</v>
      </c>
      <c r="AH89" s="408">
        <v>0</v>
      </c>
      <c r="AI89" s="408">
        <v>0</v>
      </c>
      <c r="AJ89" s="408">
        <v>0</v>
      </c>
      <c r="AK89" s="408">
        <v>0</v>
      </c>
      <c r="AL89" s="408">
        <v>0</v>
      </c>
      <c r="AN89" s="408">
        <v>0</v>
      </c>
      <c r="AO89" s="408">
        <v>0</v>
      </c>
      <c r="AP89" s="408">
        <v>0</v>
      </c>
      <c r="AQ89" s="408">
        <v>0</v>
      </c>
      <c r="AR89" s="408">
        <v>0</v>
      </c>
      <c r="AS89" s="408">
        <v>0</v>
      </c>
      <c r="AT89" s="408">
        <v>0</v>
      </c>
      <c r="AU89" s="408">
        <v>0</v>
      </c>
      <c r="AV89" s="408">
        <v>0</v>
      </c>
      <c r="AW89" s="408">
        <v>0</v>
      </c>
      <c r="AX89" s="408">
        <v>0</v>
      </c>
      <c r="AY89" s="408">
        <v>0</v>
      </c>
      <c r="AZ89" s="408">
        <v>0</v>
      </c>
      <c r="BA89" s="408">
        <v>0</v>
      </c>
      <c r="BB89" s="408">
        <v>0</v>
      </c>
      <c r="BC89" s="408">
        <v>0</v>
      </c>
      <c r="BD89" s="408">
        <v>0</v>
      </c>
      <c r="BE89" s="408">
        <v>0</v>
      </c>
      <c r="BF89" s="408">
        <v>0</v>
      </c>
      <c r="BG89" s="408">
        <v>0</v>
      </c>
      <c r="BH89" s="408">
        <v>0</v>
      </c>
    </row>
    <row r="90" spans="1:60" x14ac:dyDescent="0.3">
      <c r="A90" s="408">
        <v>996</v>
      </c>
      <c r="B90" s="408" t="s">
        <v>96</v>
      </c>
      <c r="D90" s="408">
        <v>0</v>
      </c>
      <c r="E90" s="408">
        <v>0</v>
      </c>
      <c r="F90" s="408">
        <v>0</v>
      </c>
      <c r="G90" s="408">
        <v>0</v>
      </c>
      <c r="H90" s="408">
        <v>0</v>
      </c>
      <c r="I90" s="408">
        <v>0</v>
      </c>
      <c r="J90" s="408">
        <v>0</v>
      </c>
      <c r="K90" s="408">
        <v>0</v>
      </c>
      <c r="L90" s="408">
        <v>0</v>
      </c>
      <c r="M90" s="408">
        <v>0</v>
      </c>
      <c r="N90" s="408">
        <v>0</v>
      </c>
      <c r="O90" s="408">
        <v>0</v>
      </c>
      <c r="P90" s="408">
        <v>0</v>
      </c>
      <c r="Q90" s="408">
        <v>0</v>
      </c>
      <c r="R90" s="408">
        <v>0</v>
      </c>
      <c r="S90" s="408">
        <v>0</v>
      </c>
      <c r="T90" s="408">
        <v>0</v>
      </c>
      <c r="U90" s="408">
        <v>0</v>
      </c>
      <c r="V90" s="408">
        <v>0</v>
      </c>
      <c r="W90" s="408">
        <v>0</v>
      </c>
      <c r="X90" s="408">
        <v>0</v>
      </c>
      <c r="Y90" s="408">
        <v>0</v>
      </c>
      <c r="Z90" s="408">
        <v>0</v>
      </c>
      <c r="AA90" s="408">
        <v>0</v>
      </c>
      <c r="AB90" s="408">
        <v>0</v>
      </c>
      <c r="AD90" s="408">
        <v>0</v>
      </c>
      <c r="AE90" s="408">
        <v>0</v>
      </c>
      <c r="AF90" s="408">
        <v>0</v>
      </c>
      <c r="AG90" s="408">
        <v>0</v>
      </c>
      <c r="AH90" s="408">
        <v>0</v>
      </c>
      <c r="AI90" s="408">
        <v>0</v>
      </c>
      <c r="AJ90" s="408">
        <v>0</v>
      </c>
      <c r="AK90" s="408">
        <v>0</v>
      </c>
      <c r="AL90" s="408">
        <v>0</v>
      </c>
      <c r="AN90" s="408">
        <v>0</v>
      </c>
      <c r="AO90" s="408">
        <v>0</v>
      </c>
      <c r="AP90" s="408">
        <v>0</v>
      </c>
      <c r="AQ90" s="408">
        <v>0</v>
      </c>
      <c r="AR90" s="408">
        <v>0</v>
      </c>
      <c r="AS90" s="408">
        <v>0</v>
      </c>
      <c r="AT90" s="408">
        <v>0</v>
      </c>
      <c r="AU90" s="408">
        <v>0</v>
      </c>
      <c r="AV90" s="408">
        <v>0</v>
      </c>
      <c r="AW90" s="408">
        <v>0</v>
      </c>
      <c r="AX90" s="408">
        <v>0</v>
      </c>
      <c r="AY90" s="408">
        <v>0</v>
      </c>
      <c r="AZ90" s="408">
        <v>0</v>
      </c>
      <c r="BA90" s="408">
        <v>0</v>
      </c>
      <c r="BB90" s="408">
        <v>0</v>
      </c>
      <c r="BC90" s="408">
        <v>0</v>
      </c>
      <c r="BD90" s="408">
        <v>0</v>
      </c>
      <c r="BE90" s="408">
        <v>0</v>
      </c>
      <c r="BF90" s="408">
        <v>0</v>
      </c>
      <c r="BG90" s="408">
        <v>0</v>
      </c>
      <c r="BH90" s="408">
        <v>0</v>
      </c>
    </row>
    <row r="91" spans="1:60" x14ac:dyDescent="0.3">
      <c r="A91" s="408">
        <v>998</v>
      </c>
      <c r="B91" s="408" t="s">
        <v>97</v>
      </c>
      <c r="D91" s="408">
        <v>52</v>
      </c>
      <c r="E91" s="408">
        <v>52</v>
      </c>
      <c r="F91" s="408">
        <v>52</v>
      </c>
      <c r="G91" s="408">
        <v>52</v>
      </c>
      <c r="H91" s="408">
        <v>52</v>
      </c>
      <c r="I91" s="408">
        <v>52</v>
      </c>
      <c r="J91" s="408">
        <v>52</v>
      </c>
      <c r="K91" s="408">
        <v>52</v>
      </c>
      <c r="L91" s="408">
        <v>52</v>
      </c>
      <c r="M91" s="408">
        <v>52</v>
      </c>
      <c r="N91" s="408">
        <v>52</v>
      </c>
      <c r="O91" s="408">
        <v>52</v>
      </c>
      <c r="P91" s="408">
        <v>52</v>
      </c>
      <c r="Q91" s="408">
        <v>52</v>
      </c>
      <c r="R91" s="408">
        <v>52</v>
      </c>
      <c r="S91" s="408">
        <v>52</v>
      </c>
      <c r="T91" s="408">
        <v>52</v>
      </c>
      <c r="U91" s="408">
        <v>52</v>
      </c>
      <c r="V91" s="408">
        <v>52</v>
      </c>
      <c r="W91" s="408">
        <v>52</v>
      </c>
      <c r="X91" s="408">
        <v>52</v>
      </c>
      <c r="Y91" s="408">
        <v>52</v>
      </c>
      <c r="Z91" s="408">
        <v>52</v>
      </c>
      <c r="AA91" s="408">
        <v>52</v>
      </c>
      <c r="AB91" s="408">
        <v>52</v>
      </c>
      <c r="AC91" s="408">
        <v>52</v>
      </c>
      <c r="AD91" s="408">
        <v>52</v>
      </c>
      <c r="AE91" s="408">
        <v>52</v>
      </c>
      <c r="AF91" s="408">
        <v>52</v>
      </c>
      <c r="AG91" s="408">
        <v>52</v>
      </c>
      <c r="AH91" s="408">
        <v>52</v>
      </c>
      <c r="AI91" s="408">
        <v>52</v>
      </c>
      <c r="AJ91" s="408">
        <v>52</v>
      </c>
      <c r="AK91" s="408">
        <v>52</v>
      </c>
      <c r="AL91" s="408">
        <v>52</v>
      </c>
      <c r="AM91" s="408">
        <v>52</v>
      </c>
      <c r="AN91" s="408">
        <v>52</v>
      </c>
      <c r="AO91" s="408">
        <v>52</v>
      </c>
      <c r="AP91" s="408">
        <v>52</v>
      </c>
      <c r="AQ91" s="408">
        <v>52</v>
      </c>
      <c r="AR91" s="408">
        <v>52</v>
      </c>
      <c r="AS91" s="408">
        <v>52</v>
      </c>
      <c r="AT91" s="408">
        <v>52</v>
      </c>
      <c r="AU91" s="408">
        <v>52</v>
      </c>
      <c r="AV91" s="408">
        <v>52</v>
      </c>
      <c r="AW91" s="408">
        <v>52</v>
      </c>
      <c r="AX91" s="408">
        <v>52</v>
      </c>
      <c r="AY91" s="408">
        <v>52</v>
      </c>
      <c r="AZ91" s="408">
        <v>52</v>
      </c>
      <c r="BA91" s="408">
        <v>52</v>
      </c>
      <c r="BB91" s="408">
        <v>52</v>
      </c>
      <c r="BC91" s="408">
        <v>52</v>
      </c>
      <c r="BD91" s="408">
        <v>52</v>
      </c>
      <c r="BE91" s="408">
        <v>52</v>
      </c>
      <c r="BF91" s="408">
        <v>52</v>
      </c>
      <c r="BG91" s="408">
        <v>52</v>
      </c>
      <c r="BH91" s="408">
        <v>52</v>
      </c>
    </row>
    <row r="92" spans="1:60" x14ac:dyDescent="0.3">
      <c r="A92" s="408">
        <v>999</v>
      </c>
      <c r="B92" s="408" t="s">
        <v>98</v>
      </c>
      <c r="D92" s="408">
        <v>52821</v>
      </c>
      <c r="E92" s="408">
        <v>52823</v>
      </c>
      <c r="F92" s="408">
        <v>52824</v>
      </c>
      <c r="G92" s="408">
        <v>52825</v>
      </c>
      <c r="H92" s="408">
        <v>52826</v>
      </c>
      <c r="I92" s="408">
        <v>52827</v>
      </c>
      <c r="J92" s="408">
        <v>52828</v>
      </c>
      <c r="K92" s="408">
        <v>52829</v>
      </c>
      <c r="L92" s="408">
        <v>52830</v>
      </c>
      <c r="M92" s="408">
        <v>52831</v>
      </c>
      <c r="N92" s="408">
        <v>52832</v>
      </c>
      <c r="O92" s="408">
        <v>52833</v>
      </c>
      <c r="P92" s="408">
        <v>52834</v>
      </c>
      <c r="Q92" s="408">
        <v>52835</v>
      </c>
      <c r="R92" s="408">
        <v>52994</v>
      </c>
      <c r="S92" s="408">
        <v>52836</v>
      </c>
      <c r="T92" s="408">
        <v>52837</v>
      </c>
      <c r="U92" s="408">
        <v>52838</v>
      </c>
      <c r="V92" s="408">
        <v>524017</v>
      </c>
      <c r="W92" s="408">
        <v>52839</v>
      </c>
      <c r="X92" s="408">
        <v>52840</v>
      </c>
      <c r="Y92" s="408">
        <v>52841</v>
      </c>
      <c r="Z92" s="408">
        <v>52842</v>
      </c>
      <c r="AA92" s="408">
        <v>52843</v>
      </c>
      <c r="AB92" s="408">
        <v>52844</v>
      </c>
      <c r="AC92" s="408">
        <v>52845</v>
      </c>
      <c r="AD92" s="408">
        <v>52846</v>
      </c>
      <c r="AE92" s="408">
        <v>52847</v>
      </c>
      <c r="AF92" s="408">
        <v>52848</v>
      </c>
      <c r="AG92" s="408">
        <v>52849</v>
      </c>
      <c r="AH92" s="408">
        <v>52850</v>
      </c>
      <c r="AI92" s="408">
        <v>52851</v>
      </c>
      <c r="AJ92" s="408">
        <v>52995</v>
      </c>
      <c r="AK92" s="408">
        <v>52852</v>
      </c>
      <c r="AL92" s="408">
        <v>52853</v>
      </c>
      <c r="AM92" s="408">
        <v>52854</v>
      </c>
      <c r="AN92" s="408">
        <v>52856</v>
      </c>
      <c r="AO92" s="408">
        <v>52857</v>
      </c>
      <c r="AP92" s="408">
        <v>52858</v>
      </c>
      <c r="AQ92" s="408">
        <v>52859</v>
      </c>
      <c r="AR92" s="408">
        <v>52860</v>
      </c>
      <c r="AS92" s="408">
        <v>52861</v>
      </c>
      <c r="AT92" s="408">
        <v>52862</v>
      </c>
      <c r="AU92" s="408">
        <v>52863</v>
      </c>
      <c r="AV92" s="408">
        <v>52864</v>
      </c>
      <c r="AW92" s="408">
        <v>52865</v>
      </c>
      <c r="AX92" s="408">
        <v>52866</v>
      </c>
      <c r="AY92" s="408">
        <v>52867</v>
      </c>
      <c r="AZ92" s="408">
        <v>52868</v>
      </c>
      <c r="BA92" s="408">
        <v>52869</v>
      </c>
      <c r="BB92" s="408">
        <v>52870</v>
      </c>
      <c r="BC92" s="408">
        <v>52871</v>
      </c>
      <c r="BD92" s="408">
        <v>52872</v>
      </c>
      <c r="BE92" s="408">
        <v>52873</v>
      </c>
      <c r="BF92" s="408">
        <v>52996</v>
      </c>
      <c r="BG92" s="408">
        <v>52874</v>
      </c>
      <c r="BH92" s="408">
        <v>52875</v>
      </c>
    </row>
    <row r="93" spans="1:60" x14ac:dyDescent="0.3">
      <c r="A93" s="408">
        <v>1052</v>
      </c>
      <c r="B93" s="408" t="s">
        <v>356</v>
      </c>
      <c r="D93" s="408">
        <v>0</v>
      </c>
      <c r="E93" s="408">
        <v>0</v>
      </c>
      <c r="F93" s="408">
        <v>0</v>
      </c>
      <c r="G93" s="408">
        <v>0</v>
      </c>
      <c r="H93" s="408">
        <v>0</v>
      </c>
      <c r="I93" s="408">
        <v>0</v>
      </c>
      <c r="J93" s="408">
        <v>0</v>
      </c>
      <c r="K93" s="408">
        <v>0</v>
      </c>
      <c r="L93" s="408">
        <v>0</v>
      </c>
      <c r="M93" s="408">
        <v>0</v>
      </c>
      <c r="N93" s="408">
        <v>0</v>
      </c>
      <c r="O93" s="408">
        <v>0</v>
      </c>
      <c r="P93" s="408">
        <v>0</v>
      </c>
      <c r="Q93" s="408">
        <v>0</v>
      </c>
      <c r="R93" s="408">
        <v>0</v>
      </c>
      <c r="S93" s="408">
        <v>0</v>
      </c>
      <c r="T93" s="408">
        <v>0</v>
      </c>
      <c r="U93" s="408">
        <v>0</v>
      </c>
      <c r="V93" s="408">
        <v>0</v>
      </c>
      <c r="W93" s="408">
        <v>0</v>
      </c>
      <c r="X93" s="408">
        <v>0</v>
      </c>
      <c r="Y93" s="408">
        <v>0</v>
      </c>
      <c r="Z93" s="408">
        <v>0</v>
      </c>
      <c r="AA93" s="408">
        <v>0</v>
      </c>
      <c r="AB93" s="408">
        <v>0</v>
      </c>
      <c r="AC93" s="408">
        <v>0</v>
      </c>
      <c r="AD93" s="408">
        <v>0</v>
      </c>
      <c r="AE93" s="408">
        <v>0</v>
      </c>
      <c r="AF93" s="408">
        <v>0</v>
      </c>
      <c r="AG93" s="408">
        <v>0</v>
      </c>
      <c r="AH93" s="408">
        <v>0</v>
      </c>
      <c r="AI93" s="408">
        <v>0</v>
      </c>
      <c r="AJ93" s="408">
        <v>0</v>
      </c>
      <c r="AK93" s="408">
        <v>0</v>
      </c>
      <c r="AL93" s="408">
        <v>0</v>
      </c>
      <c r="AM93" s="408">
        <v>0</v>
      </c>
      <c r="AN93" s="408">
        <v>0</v>
      </c>
      <c r="AO93" s="408">
        <v>0</v>
      </c>
      <c r="AP93" s="408">
        <v>0</v>
      </c>
      <c r="AQ93" s="408">
        <v>0</v>
      </c>
      <c r="AR93" s="408">
        <v>0</v>
      </c>
      <c r="AS93" s="408">
        <v>0</v>
      </c>
      <c r="AT93" s="408">
        <v>0</v>
      </c>
      <c r="AU93" s="408">
        <v>0</v>
      </c>
      <c r="AV93" s="408">
        <v>0</v>
      </c>
      <c r="AW93" s="408">
        <v>0</v>
      </c>
      <c r="AX93" s="408">
        <v>0</v>
      </c>
      <c r="AY93" s="408">
        <v>0</v>
      </c>
      <c r="AZ93" s="408">
        <v>0</v>
      </c>
      <c r="BA93" s="408">
        <v>0</v>
      </c>
      <c r="BB93" s="408">
        <v>0</v>
      </c>
      <c r="BC93" s="408">
        <v>0</v>
      </c>
      <c r="BD93" s="408">
        <v>0</v>
      </c>
      <c r="BE93" s="408">
        <v>0</v>
      </c>
      <c r="BF93" s="408">
        <v>0</v>
      </c>
      <c r="BG93" s="408">
        <v>0</v>
      </c>
      <c r="BH93" s="408">
        <v>0</v>
      </c>
    </row>
    <row r="94" spans="1:60" x14ac:dyDescent="0.3">
      <c r="A94" s="408">
        <v>1058</v>
      </c>
      <c r="B94" s="408" t="s">
        <v>357</v>
      </c>
      <c r="D94" s="408">
        <v>1</v>
      </c>
      <c r="E94" s="408">
        <v>2</v>
      </c>
      <c r="F94" s="408">
        <v>1</v>
      </c>
      <c r="G94" s="408">
        <v>2</v>
      </c>
      <c r="H94" s="408">
        <v>2</v>
      </c>
      <c r="I94" s="408">
        <v>2</v>
      </c>
      <c r="J94" s="408">
        <v>2</v>
      </c>
      <c r="K94" s="408">
        <v>2</v>
      </c>
      <c r="L94" s="408">
        <v>2</v>
      </c>
      <c r="M94" s="408">
        <v>2</v>
      </c>
      <c r="N94" s="408">
        <v>2</v>
      </c>
      <c r="O94" s="408">
        <v>2</v>
      </c>
      <c r="P94" s="408">
        <v>2</v>
      </c>
      <c r="Q94" s="408">
        <v>2</v>
      </c>
      <c r="R94" s="408">
        <v>2</v>
      </c>
      <c r="S94" s="408">
        <v>2</v>
      </c>
      <c r="T94" s="408">
        <v>2</v>
      </c>
      <c r="U94" s="408">
        <v>2</v>
      </c>
      <c r="V94" s="408">
        <v>2</v>
      </c>
      <c r="W94" s="408">
        <v>2</v>
      </c>
      <c r="X94" s="408">
        <v>2</v>
      </c>
      <c r="Y94" s="408">
        <v>2</v>
      </c>
      <c r="Z94" s="408">
        <v>2</v>
      </c>
      <c r="AA94" s="408">
        <v>2</v>
      </c>
      <c r="AB94" s="408">
        <v>2</v>
      </c>
      <c r="AC94" s="408">
        <v>2</v>
      </c>
      <c r="AD94" s="408">
        <v>2</v>
      </c>
      <c r="AE94" s="408">
        <v>2</v>
      </c>
      <c r="AF94" s="408">
        <v>2</v>
      </c>
      <c r="AG94" s="408">
        <v>2</v>
      </c>
      <c r="AH94" s="408">
        <v>2</v>
      </c>
      <c r="AI94" s="408">
        <v>2</v>
      </c>
      <c r="AJ94" s="408">
        <v>2</v>
      </c>
      <c r="AK94" s="408">
        <v>2</v>
      </c>
      <c r="AL94" s="408">
        <v>2</v>
      </c>
      <c r="AM94" s="408">
        <v>2</v>
      </c>
      <c r="AN94" s="408">
        <v>2</v>
      </c>
      <c r="AO94" s="408">
        <v>2</v>
      </c>
      <c r="AP94" s="408">
        <v>2</v>
      </c>
      <c r="AQ94" s="408">
        <v>2</v>
      </c>
      <c r="AR94" s="408">
        <v>2</v>
      </c>
      <c r="AS94" s="408">
        <v>2</v>
      </c>
      <c r="AT94" s="408">
        <v>2</v>
      </c>
      <c r="AU94" s="408">
        <v>2</v>
      </c>
      <c r="AV94" s="408">
        <v>2</v>
      </c>
      <c r="AW94" s="408">
        <v>2</v>
      </c>
      <c r="AX94" s="408">
        <v>1</v>
      </c>
      <c r="AY94" s="408">
        <v>2</v>
      </c>
      <c r="AZ94" s="408">
        <v>2</v>
      </c>
      <c r="BA94" s="408">
        <v>2</v>
      </c>
      <c r="BB94" s="408">
        <v>2</v>
      </c>
      <c r="BC94" s="408">
        <v>2</v>
      </c>
      <c r="BD94" s="408">
        <v>2</v>
      </c>
      <c r="BE94" s="408">
        <v>2</v>
      </c>
      <c r="BF94" s="408">
        <v>1</v>
      </c>
      <c r="BG94" s="408">
        <v>2</v>
      </c>
      <c r="BH94" s="408">
        <v>2</v>
      </c>
    </row>
    <row r="95" spans="1:60" x14ac:dyDescent="0.3">
      <c r="A95" s="408">
        <v>1059</v>
      </c>
      <c r="B95" s="408" t="s">
        <v>668</v>
      </c>
      <c r="D95" s="408">
        <v>1</v>
      </c>
      <c r="E95" s="408">
        <v>1</v>
      </c>
      <c r="F95" s="408">
        <v>1</v>
      </c>
      <c r="G95" s="408">
        <v>1</v>
      </c>
      <c r="H95" s="408">
        <v>1</v>
      </c>
      <c r="I95" s="408">
        <v>1</v>
      </c>
      <c r="J95" s="408">
        <v>1</v>
      </c>
      <c r="K95" s="408">
        <v>1</v>
      </c>
      <c r="L95" s="408">
        <v>1</v>
      </c>
      <c r="M95" s="408">
        <v>1</v>
      </c>
      <c r="N95" s="408">
        <v>1</v>
      </c>
      <c r="O95" s="408">
        <v>1</v>
      </c>
      <c r="P95" s="408">
        <v>1</v>
      </c>
      <c r="Q95" s="408">
        <v>1</v>
      </c>
      <c r="R95" s="408">
        <v>1</v>
      </c>
      <c r="S95" s="408">
        <v>1</v>
      </c>
      <c r="T95" s="408">
        <v>1</v>
      </c>
      <c r="U95" s="408">
        <v>1</v>
      </c>
      <c r="V95" s="408">
        <v>1</v>
      </c>
      <c r="W95" s="408">
        <v>1</v>
      </c>
      <c r="X95" s="408">
        <v>1</v>
      </c>
      <c r="Y95" s="408">
        <v>1</v>
      </c>
      <c r="Z95" s="408">
        <v>1</v>
      </c>
      <c r="AA95" s="408">
        <v>1</v>
      </c>
      <c r="AB95" s="408">
        <v>1</v>
      </c>
      <c r="AC95" s="408">
        <v>1</v>
      </c>
      <c r="AD95" s="408">
        <v>1</v>
      </c>
      <c r="AE95" s="408">
        <v>1</v>
      </c>
      <c r="AF95" s="408">
        <v>1</v>
      </c>
      <c r="AG95" s="408">
        <v>1</v>
      </c>
      <c r="AH95" s="408">
        <v>1</v>
      </c>
      <c r="AI95" s="408">
        <v>1</v>
      </c>
      <c r="AJ95" s="408">
        <v>1</v>
      </c>
      <c r="AK95" s="408">
        <v>1</v>
      </c>
      <c r="AL95" s="408">
        <v>1</v>
      </c>
      <c r="AM95" s="408">
        <v>1</v>
      </c>
      <c r="AN95" s="408">
        <v>1</v>
      </c>
      <c r="AO95" s="408">
        <v>1</v>
      </c>
      <c r="AP95" s="408">
        <v>1</v>
      </c>
      <c r="AQ95" s="408">
        <v>1</v>
      </c>
      <c r="AR95" s="408">
        <v>1</v>
      </c>
      <c r="AS95" s="408">
        <v>1</v>
      </c>
      <c r="AT95" s="408">
        <v>1</v>
      </c>
      <c r="AU95" s="408">
        <v>1</v>
      </c>
      <c r="AV95" s="408">
        <v>1</v>
      </c>
      <c r="AW95" s="408">
        <v>1</v>
      </c>
      <c r="AX95" s="408">
        <v>1</v>
      </c>
      <c r="AY95" s="408">
        <v>1</v>
      </c>
      <c r="AZ95" s="408">
        <v>1</v>
      </c>
      <c r="BA95" s="408">
        <v>1</v>
      </c>
      <c r="BB95" s="408">
        <v>1</v>
      </c>
      <c r="BC95" s="408">
        <v>1</v>
      </c>
      <c r="BD95" s="408">
        <v>1</v>
      </c>
      <c r="BE95" s="408">
        <v>1</v>
      </c>
      <c r="BF95" s="408">
        <v>1</v>
      </c>
      <c r="BG95" s="408">
        <v>1</v>
      </c>
      <c r="BH95" s="408">
        <v>1</v>
      </c>
    </row>
    <row r="96" spans="1:60" x14ac:dyDescent="0.3">
      <c r="A96" s="408">
        <v>1066</v>
      </c>
      <c r="B96" s="408" t="s">
        <v>669</v>
      </c>
      <c r="D96" s="408" t="s">
        <v>882</v>
      </c>
      <c r="E96" s="408" t="s">
        <v>883</v>
      </c>
      <c r="F96" s="408" t="s">
        <v>884</v>
      </c>
      <c r="G96" s="408" t="s">
        <v>885</v>
      </c>
      <c r="H96" s="408" t="s">
        <v>886</v>
      </c>
      <c r="I96" s="408" t="s">
        <v>887</v>
      </c>
      <c r="J96" s="408" t="s">
        <v>888</v>
      </c>
      <c r="K96" s="408" t="s">
        <v>889</v>
      </c>
      <c r="L96" s="408" t="s">
        <v>885</v>
      </c>
      <c r="M96" s="408" t="s">
        <v>890</v>
      </c>
      <c r="N96" s="408" t="s">
        <v>883</v>
      </c>
      <c r="O96" s="408" t="s">
        <v>886</v>
      </c>
      <c r="P96" s="408" t="s">
        <v>891</v>
      </c>
      <c r="Q96" s="408" t="s">
        <v>892</v>
      </c>
      <c r="R96" s="408" t="s">
        <v>893</v>
      </c>
      <c r="S96" s="408" t="s">
        <v>886</v>
      </c>
      <c r="T96" s="408" t="s">
        <v>894</v>
      </c>
      <c r="U96" s="408" t="s">
        <v>895</v>
      </c>
      <c r="V96" s="408" t="s">
        <v>896</v>
      </c>
      <c r="W96" s="408" t="s">
        <v>897</v>
      </c>
      <c r="X96" s="408" t="s">
        <v>898</v>
      </c>
      <c r="Y96" s="408" t="s">
        <v>899</v>
      </c>
      <c r="Z96" s="408" t="s">
        <v>900</v>
      </c>
      <c r="AA96" s="408" t="s">
        <v>901</v>
      </c>
      <c r="AB96" s="408" t="s">
        <v>883</v>
      </c>
      <c r="AC96" s="408" t="s">
        <v>902</v>
      </c>
      <c r="AD96" s="408" t="s">
        <v>893</v>
      </c>
      <c r="AE96" s="408" t="s">
        <v>887</v>
      </c>
      <c r="AF96" s="408" t="s">
        <v>883</v>
      </c>
      <c r="AG96" s="408" t="s">
        <v>889</v>
      </c>
      <c r="AH96" s="408" t="s">
        <v>903</v>
      </c>
      <c r="AI96" s="408" t="s">
        <v>904</v>
      </c>
      <c r="AJ96" s="408" t="s">
        <v>905</v>
      </c>
      <c r="AK96" s="408" t="s">
        <v>906</v>
      </c>
      <c r="AL96" s="408" t="s">
        <v>907</v>
      </c>
      <c r="AM96" s="408" t="s">
        <v>908</v>
      </c>
      <c r="AN96" s="408" t="s">
        <v>909</v>
      </c>
      <c r="AO96" s="408" t="s">
        <v>910</v>
      </c>
      <c r="AP96" s="408" t="s">
        <v>911</v>
      </c>
      <c r="AQ96" s="408" t="s">
        <v>912</v>
      </c>
      <c r="AR96" s="408" t="s">
        <v>887</v>
      </c>
      <c r="AS96" s="408" t="s">
        <v>913</v>
      </c>
      <c r="AT96" s="408" t="s">
        <v>893</v>
      </c>
      <c r="AU96" s="408" t="s">
        <v>914</v>
      </c>
      <c r="AV96" s="408" t="s">
        <v>915</v>
      </c>
      <c r="AW96" s="408" t="s">
        <v>897</v>
      </c>
      <c r="AX96" s="408" t="s">
        <v>914</v>
      </c>
      <c r="AY96" s="408" t="s">
        <v>913</v>
      </c>
      <c r="AZ96" s="408" t="s">
        <v>887</v>
      </c>
      <c r="BA96" s="408" t="s">
        <v>914</v>
      </c>
      <c r="BB96" s="408" t="s">
        <v>916</v>
      </c>
      <c r="BC96" s="408" t="s">
        <v>897</v>
      </c>
      <c r="BD96" s="408" t="s">
        <v>893</v>
      </c>
      <c r="BE96" s="408" t="s">
        <v>913</v>
      </c>
      <c r="BF96" s="408" t="s">
        <v>917</v>
      </c>
      <c r="BG96" s="408" t="s">
        <v>918</v>
      </c>
      <c r="BH96" s="408" t="s">
        <v>889</v>
      </c>
    </row>
    <row r="97" spans="1:60" x14ac:dyDescent="0.3">
      <c r="A97" s="408">
        <v>1067</v>
      </c>
      <c r="B97" s="408" t="s">
        <v>919</v>
      </c>
      <c r="D97" s="408">
        <v>1</v>
      </c>
      <c r="E97" s="408">
        <v>1</v>
      </c>
      <c r="F97" s="408">
        <v>1</v>
      </c>
      <c r="G97" s="408">
        <v>1</v>
      </c>
      <c r="H97" s="408">
        <v>1</v>
      </c>
      <c r="I97" s="408">
        <v>1</v>
      </c>
      <c r="J97" s="408">
        <v>1</v>
      </c>
      <c r="K97" s="408">
        <v>1</v>
      </c>
      <c r="L97" s="408">
        <v>1</v>
      </c>
      <c r="M97" s="408">
        <v>1</v>
      </c>
      <c r="N97" s="408">
        <v>1</v>
      </c>
      <c r="O97" s="408">
        <v>1</v>
      </c>
      <c r="P97" s="408">
        <v>1</v>
      </c>
      <c r="Q97" s="408">
        <v>1</v>
      </c>
      <c r="R97" s="408">
        <v>1</v>
      </c>
      <c r="S97" s="408">
        <v>1</v>
      </c>
      <c r="T97" s="408">
        <v>1</v>
      </c>
      <c r="U97" s="408">
        <v>1</v>
      </c>
      <c r="V97" s="408">
        <v>1</v>
      </c>
      <c r="W97" s="408">
        <v>1</v>
      </c>
      <c r="X97" s="408">
        <v>1</v>
      </c>
      <c r="Y97" s="408">
        <v>1</v>
      </c>
      <c r="Z97" s="408">
        <v>1</v>
      </c>
      <c r="AA97" s="408">
        <v>1</v>
      </c>
      <c r="AB97" s="408">
        <v>1</v>
      </c>
      <c r="AC97" s="408">
        <v>1</v>
      </c>
      <c r="AD97" s="408">
        <v>1</v>
      </c>
      <c r="AE97" s="408">
        <v>1</v>
      </c>
      <c r="AF97" s="408">
        <v>1</v>
      </c>
      <c r="AG97" s="408">
        <v>1</v>
      </c>
      <c r="AH97" s="408">
        <v>1</v>
      </c>
      <c r="AI97" s="408">
        <v>1</v>
      </c>
      <c r="AJ97" s="408">
        <v>1</v>
      </c>
      <c r="AK97" s="408">
        <v>1</v>
      </c>
      <c r="AL97" s="408">
        <v>1</v>
      </c>
      <c r="AM97" s="408">
        <v>1</v>
      </c>
      <c r="AN97" s="408">
        <v>1</v>
      </c>
      <c r="AO97" s="408">
        <v>1</v>
      </c>
      <c r="AP97" s="408">
        <v>1</v>
      </c>
      <c r="AQ97" s="408">
        <v>1</v>
      </c>
      <c r="AR97" s="408">
        <v>1</v>
      </c>
      <c r="AS97" s="408">
        <v>1</v>
      </c>
      <c r="AT97" s="408">
        <v>1</v>
      </c>
      <c r="AU97" s="408">
        <v>1</v>
      </c>
      <c r="AV97" s="408">
        <v>1</v>
      </c>
      <c r="AW97" s="408">
        <v>1</v>
      </c>
      <c r="AX97" s="408">
        <v>1</v>
      </c>
      <c r="AY97" s="408">
        <v>1</v>
      </c>
      <c r="AZ97" s="408">
        <v>1</v>
      </c>
      <c r="BA97" s="408">
        <v>1</v>
      </c>
      <c r="BB97" s="408">
        <v>1</v>
      </c>
      <c r="BC97" s="408">
        <v>1</v>
      </c>
      <c r="BD97" s="408">
        <v>1</v>
      </c>
      <c r="BE97" s="408">
        <v>1</v>
      </c>
      <c r="BF97" s="408">
        <v>1</v>
      </c>
      <c r="BG97" s="408">
        <v>1</v>
      </c>
      <c r="BH97" s="408">
        <v>1</v>
      </c>
    </row>
    <row r="98" spans="1:60" x14ac:dyDescent="0.3">
      <c r="A98" s="408">
        <v>1068</v>
      </c>
      <c r="B98" s="408" t="s">
        <v>920</v>
      </c>
      <c r="D98" s="408">
        <v>2</v>
      </c>
      <c r="E98" s="408">
        <v>2</v>
      </c>
      <c r="F98" s="408">
        <v>2</v>
      </c>
      <c r="G98" s="408">
        <v>2</v>
      </c>
      <c r="H98" s="408">
        <v>2</v>
      </c>
      <c r="I98" s="408">
        <v>2</v>
      </c>
      <c r="J98" s="408">
        <v>2</v>
      </c>
      <c r="K98" s="408">
        <v>1</v>
      </c>
      <c r="L98" s="408">
        <v>2</v>
      </c>
      <c r="M98" s="408">
        <v>2</v>
      </c>
      <c r="N98" s="408">
        <v>1</v>
      </c>
      <c r="O98" s="408">
        <v>2</v>
      </c>
      <c r="P98" s="408">
        <v>2</v>
      </c>
      <c r="Q98" s="408">
        <v>2</v>
      </c>
      <c r="R98" s="408">
        <v>2</v>
      </c>
      <c r="S98" s="408">
        <v>1</v>
      </c>
      <c r="T98" s="408">
        <v>2</v>
      </c>
      <c r="U98" s="408">
        <v>1</v>
      </c>
      <c r="V98" s="408">
        <v>2</v>
      </c>
      <c r="W98" s="408">
        <v>1</v>
      </c>
      <c r="X98" s="408">
        <v>2</v>
      </c>
      <c r="Y98" s="408">
        <v>2</v>
      </c>
      <c r="Z98" s="408">
        <v>2</v>
      </c>
      <c r="AA98" s="408">
        <v>2</v>
      </c>
      <c r="AB98" s="408">
        <v>1</v>
      </c>
      <c r="AC98" s="408">
        <v>2</v>
      </c>
      <c r="AD98" s="408">
        <v>2</v>
      </c>
      <c r="AE98" s="408">
        <v>2</v>
      </c>
      <c r="AF98" s="408">
        <v>1</v>
      </c>
      <c r="AG98" s="408">
        <v>2</v>
      </c>
      <c r="AH98" s="408">
        <v>2</v>
      </c>
      <c r="AI98" s="408">
        <v>1</v>
      </c>
      <c r="AJ98" s="408">
        <v>2</v>
      </c>
      <c r="AK98" s="408">
        <v>2</v>
      </c>
      <c r="AL98" s="408">
        <v>2</v>
      </c>
      <c r="AM98" s="408">
        <v>2</v>
      </c>
      <c r="AN98" s="408">
        <v>2</v>
      </c>
      <c r="AO98" s="408">
        <v>2</v>
      </c>
      <c r="AP98" s="408">
        <v>2</v>
      </c>
      <c r="AQ98" s="408">
        <v>2</v>
      </c>
      <c r="AR98" s="408">
        <v>2</v>
      </c>
      <c r="AS98" s="408">
        <v>2</v>
      </c>
      <c r="AT98" s="408">
        <v>2</v>
      </c>
      <c r="AU98" s="408">
        <v>1</v>
      </c>
      <c r="AV98" s="408">
        <v>2</v>
      </c>
      <c r="AW98" s="408">
        <v>2</v>
      </c>
      <c r="AX98" s="408">
        <v>2</v>
      </c>
      <c r="AY98" s="408">
        <v>2</v>
      </c>
      <c r="AZ98" s="408">
        <v>2</v>
      </c>
      <c r="BA98" s="408">
        <v>1</v>
      </c>
      <c r="BB98" s="408">
        <v>2</v>
      </c>
      <c r="BC98" s="408">
        <v>2</v>
      </c>
      <c r="BD98" s="408">
        <v>2</v>
      </c>
      <c r="BE98" s="408">
        <v>2</v>
      </c>
      <c r="BF98" s="408">
        <v>2</v>
      </c>
      <c r="BG98" s="408">
        <v>2</v>
      </c>
      <c r="BH98" s="408">
        <v>2</v>
      </c>
    </row>
    <row r="99" spans="1:60" x14ac:dyDescent="0.3">
      <c r="A99" s="408">
        <v>1069</v>
      </c>
      <c r="B99" s="408" t="s">
        <v>751</v>
      </c>
      <c r="D99" s="408">
        <v>3</v>
      </c>
      <c r="E99" s="408">
        <v>3</v>
      </c>
      <c r="F99" s="408">
        <v>3</v>
      </c>
      <c r="G99" s="408">
        <v>3</v>
      </c>
      <c r="H99" s="408">
        <v>3</v>
      </c>
      <c r="I99" s="408">
        <v>3</v>
      </c>
      <c r="J99" s="408">
        <v>3</v>
      </c>
      <c r="K99" s="408">
        <v>1</v>
      </c>
      <c r="L99" s="408">
        <v>3</v>
      </c>
      <c r="M99" s="408">
        <v>2</v>
      </c>
      <c r="N99" s="408">
        <v>1</v>
      </c>
      <c r="O99" s="408">
        <v>3</v>
      </c>
      <c r="P99" s="408">
        <v>3</v>
      </c>
      <c r="Q99" s="408">
        <v>2</v>
      </c>
      <c r="R99" s="408">
        <v>3</v>
      </c>
      <c r="S99" s="408">
        <v>1</v>
      </c>
      <c r="T99" s="408">
        <v>3</v>
      </c>
      <c r="U99" s="408">
        <v>1</v>
      </c>
      <c r="V99" s="408">
        <v>3</v>
      </c>
      <c r="W99" s="408">
        <v>1</v>
      </c>
      <c r="X99" s="408">
        <v>3</v>
      </c>
      <c r="Y99" s="408">
        <v>3</v>
      </c>
      <c r="Z99" s="408">
        <v>3</v>
      </c>
      <c r="AA99" s="408">
        <v>3</v>
      </c>
      <c r="AB99" s="408">
        <v>1</v>
      </c>
      <c r="AC99" s="408">
        <v>3</v>
      </c>
      <c r="AD99" s="408">
        <v>3</v>
      </c>
      <c r="AE99" s="408">
        <v>1</v>
      </c>
      <c r="AF99" s="408">
        <v>1</v>
      </c>
      <c r="AG99" s="408">
        <v>3</v>
      </c>
      <c r="AH99" s="408">
        <v>3</v>
      </c>
      <c r="AI99" s="408">
        <v>1</v>
      </c>
      <c r="AJ99" s="408">
        <v>3</v>
      </c>
      <c r="AK99" s="408">
        <v>3</v>
      </c>
      <c r="AL99" s="408">
        <v>2</v>
      </c>
      <c r="AM99" s="408">
        <v>3</v>
      </c>
      <c r="AN99" s="408">
        <v>3</v>
      </c>
      <c r="AO99" s="408">
        <v>2</v>
      </c>
      <c r="AP99" s="408">
        <v>1</v>
      </c>
      <c r="AQ99" s="408">
        <v>3</v>
      </c>
      <c r="AR99" s="408">
        <v>3</v>
      </c>
      <c r="AS99" s="408">
        <v>3</v>
      </c>
      <c r="AT99" s="408">
        <v>3</v>
      </c>
      <c r="AU99" s="408">
        <v>1</v>
      </c>
      <c r="AV99" s="408">
        <v>2</v>
      </c>
      <c r="AW99" s="408">
        <v>2</v>
      </c>
      <c r="AX99" s="408">
        <v>2</v>
      </c>
      <c r="AY99" s="408">
        <v>3</v>
      </c>
      <c r="AZ99" s="408">
        <v>3</v>
      </c>
      <c r="BA99" s="408">
        <v>1</v>
      </c>
      <c r="BB99" s="408">
        <v>3</v>
      </c>
      <c r="BC99" s="408">
        <v>3</v>
      </c>
      <c r="BD99" s="408">
        <v>3</v>
      </c>
      <c r="BE99" s="408">
        <v>2</v>
      </c>
      <c r="BF99" s="408">
        <v>3</v>
      </c>
      <c r="BG99" s="408">
        <v>3</v>
      </c>
      <c r="BH99" s="408">
        <v>3</v>
      </c>
    </row>
    <row r="100" spans="1:60" x14ac:dyDescent="0.3">
      <c r="A100" s="408">
        <v>1070</v>
      </c>
      <c r="B100" s="408" t="s">
        <v>921</v>
      </c>
      <c r="D100" s="408">
        <v>2</v>
      </c>
      <c r="E100" s="408">
        <v>2</v>
      </c>
      <c r="F100" s="408">
        <v>2</v>
      </c>
      <c r="G100" s="408">
        <v>2</v>
      </c>
      <c r="H100" s="408">
        <v>2</v>
      </c>
      <c r="I100" s="408">
        <v>2</v>
      </c>
      <c r="J100" s="408">
        <v>2</v>
      </c>
      <c r="K100" s="408">
        <v>2</v>
      </c>
      <c r="L100" s="408">
        <v>2</v>
      </c>
      <c r="M100" s="408">
        <v>2</v>
      </c>
      <c r="N100" s="408">
        <v>2</v>
      </c>
      <c r="O100" s="408">
        <v>2</v>
      </c>
      <c r="P100" s="408">
        <v>2</v>
      </c>
      <c r="Q100" s="408">
        <v>2</v>
      </c>
      <c r="R100" s="408">
        <v>2</v>
      </c>
      <c r="S100" s="408">
        <v>2</v>
      </c>
      <c r="T100" s="408">
        <v>2</v>
      </c>
      <c r="U100" s="408">
        <v>2</v>
      </c>
      <c r="V100" s="408">
        <v>2</v>
      </c>
      <c r="W100" s="408">
        <v>2</v>
      </c>
      <c r="X100" s="408">
        <v>2</v>
      </c>
      <c r="Y100" s="408">
        <v>2</v>
      </c>
      <c r="Z100" s="408">
        <v>2</v>
      </c>
      <c r="AA100" s="408">
        <v>2</v>
      </c>
      <c r="AB100" s="408">
        <v>2</v>
      </c>
      <c r="AC100" s="408">
        <v>2</v>
      </c>
      <c r="AD100" s="408">
        <v>2</v>
      </c>
      <c r="AE100" s="408">
        <v>2</v>
      </c>
      <c r="AF100" s="408">
        <v>2</v>
      </c>
      <c r="AG100" s="408">
        <v>2</v>
      </c>
      <c r="AH100" s="408">
        <v>2</v>
      </c>
      <c r="AI100" s="408">
        <v>2</v>
      </c>
      <c r="AJ100" s="408">
        <v>2</v>
      </c>
      <c r="AK100" s="408">
        <v>2</v>
      </c>
      <c r="AL100" s="408">
        <v>2</v>
      </c>
      <c r="AM100" s="408">
        <v>2</v>
      </c>
      <c r="AN100" s="408">
        <v>2</v>
      </c>
      <c r="AO100" s="408">
        <v>2</v>
      </c>
      <c r="AP100" s="408">
        <v>2</v>
      </c>
      <c r="AQ100" s="408">
        <v>2</v>
      </c>
      <c r="AR100" s="408">
        <v>2</v>
      </c>
      <c r="AS100" s="408">
        <v>2</v>
      </c>
      <c r="AT100" s="408">
        <v>2</v>
      </c>
      <c r="AU100" s="408">
        <v>2</v>
      </c>
      <c r="AV100" s="408">
        <v>2</v>
      </c>
      <c r="AW100" s="408">
        <v>2</v>
      </c>
      <c r="AX100" s="408">
        <v>2</v>
      </c>
      <c r="AY100" s="408">
        <v>2</v>
      </c>
      <c r="AZ100" s="408">
        <v>2</v>
      </c>
      <c r="BA100" s="408">
        <v>2</v>
      </c>
      <c r="BB100" s="408">
        <v>2</v>
      </c>
      <c r="BC100" s="408">
        <v>2</v>
      </c>
      <c r="BD100" s="408">
        <v>2</v>
      </c>
      <c r="BE100" s="408">
        <v>2</v>
      </c>
      <c r="BF100" s="408">
        <v>2</v>
      </c>
      <c r="BG100" s="408">
        <v>2</v>
      </c>
      <c r="BH100" s="408">
        <v>2</v>
      </c>
    </row>
    <row r="101" spans="1:60" x14ac:dyDescent="0.3">
      <c r="A101" s="408">
        <v>1071</v>
      </c>
      <c r="B101" s="408" t="s">
        <v>922</v>
      </c>
      <c r="D101" s="408">
        <v>5605699</v>
      </c>
      <c r="E101" s="408">
        <v>6825539</v>
      </c>
      <c r="F101" s="408">
        <v>0</v>
      </c>
      <c r="G101" s="408">
        <v>3985897</v>
      </c>
      <c r="H101" s="408">
        <v>40662</v>
      </c>
      <c r="I101" s="408">
        <v>658030</v>
      </c>
      <c r="J101" s="408">
        <v>3124024</v>
      </c>
      <c r="K101" s="408">
        <v>1843955</v>
      </c>
      <c r="L101" s="408">
        <v>3000097</v>
      </c>
      <c r="M101" s="408">
        <v>382288</v>
      </c>
      <c r="N101" s="408">
        <v>3930875</v>
      </c>
      <c r="O101" s="408">
        <v>2075604</v>
      </c>
      <c r="P101" s="408">
        <v>953914</v>
      </c>
      <c r="Q101" s="408">
        <v>0</v>
      </c>
      <c r="R101" s="408">
        <v>3628433</v>
      </c>
      <c r="S101" s="408">
        <v>22304480</v>
      </c>
      <c r="T101" s="408">
        <v>1439689</v>
      </c>
      <c r="U101" s="408">
        <v>1668584</v>
      </c>
      <c r="V101" s="408">
        <v>0</v>
      </c>
      <c r="W101" s="408">
        <v>15502135</v>
      </c>
      <c r="X101" s="408">
        <v>4159983</v>
      </c>
      <c r="Y101" s="408">
        <v>0</v>
      </c>
      <c r="Z101" s="408">
        <v>2719001</v>
      </c>
      <c r="AA101" s="408">
        <v>793846</v>
      </c>
      <c r="AB101" s="408">
        <v>785791</v>
      </c>
      <c r="AC101" s="408">
        <v>0</v>
      </c>
      <c r="AD101" s="408">
        <v>1099939</v>
      </c>
      <c r="AE101" s="408">
        <v>15318778</v>
      </c>
      <c r="AF101" s="408">
        <v>2263388</v>
      </c>
      <c r="AG101" s="408">
        <v>797960</v>
      </c>
      <c r="AH101" s="408">
        <v>0</v>
      </c>
      <c r="AI101" s="408">
        <v>8698725</v>
      </c>
      <c r="AJ101" s="408">
        <v>5169116</v>
      </c>
      <c r="AK101" s="408">
        <v>5266</v>
      </c>
      <c r="AL101" s="408">
        <v>5019251</v>
      </c>
      <c r="AM101" s="408">
        <v>6715071</v>
      </c>
      <c r="AN101" s="408">
        <v>4090956</v>
      </c>
      <c r="AO101" s="408">
        <v>0</v>
      </c>
      <c r="AP101" s="408">
        <v>4099148</v>
      </c>
      <c r="AQ101" s="408">
        <v>178271</v>
      </c>
      <c r="AR101" s="408">
        <v>2623877</v>
      </c>
      <c r="AS101" s="408">
        <v>2059258</v>
      </c>
      <c r="AT101" s="408">
        <v>58197</v>
      </c>
      <c r="AU101" s="408">
        <v>20887845</v>
      </c>
      <c r="AV101" s="408">
        <v>0</v>
      </c>
      <c r="AW101" s="408">
        <v>0</v>
      </c>
      <c r="AX101" s="408">
        <v>2110367</v>
      </c>
      <c r="AY101" s="408">
        <v>2258003</v>
      </c>
      <c r="AZ101" s="408">
        <v>3337971</v>
      </c>
      <c r="BA101" s="408">
        <v>6043610</v>
      </c>
      <c r="BB101" s="408">
        <v>1425661</v>
      </c>
      <c r="BC101" s="408">
        <v>0</v>
      </c>
      <c r="BD101" s="408">
        <v>7579602</v>
      </c>
      <c r="BE101" s="408">
        <v>4085665</v>
      </c>
      <c r="BF101" s="408">
        <v>0</v>
      </c>
      <c r="BG101" s="408">
        <v>3392353</v>
      </c>
      <c r="BH101" s="408">
        <v>1950160</v>
      </c>
    </row>
    <row r="102" spans="1:60" x14ac:dyDescent="0.3">
      <c r="A102" s="408">
        <v>1078</v>
      </c>
      <c r="B102" s="408" t="s">
        <v>923</v>
      </c>
      <c r="D102" s="408">
        <v>3</v>
      </c>
      <c r="E102" s="408">
        <v>3</v>
      </c>
      <c r="F102" s="408">
        <v>3</v>
      </c>
      <c r="G102" s="408">
        <v>3</v>
      </c>
      <c r="H102" s="408">
        <v>3</v>
      </c>
      <c r="I102" s="408">
        <v>3</v>
      </c>
      <c r="J102" s="408">
        <v>3</v>
      </c>
      <c r="K102" s="408">
        <v>3</v>
      </c>
      <c r="L102" s="408">
        <v>3</v>
      </c>
      <c r="M102" s="408">
        <v>3</v>
      </c>
      <c r="N102" s="408">
        <v>3</v>
      </c>
      <c r="O102" s="408">
        <v>3</v>
      </c>
      <c r="P102" s="408">
        <v>3</v>
      </c>
      <c r="Q102" s="408">
        <v>3</v>
      </c>
      <c r="R102" s="408">
        <v>3</v>
      </c>
      <c r="S102" s="408">
        <v>3</v>
      </c>
      <c r="T102" s="408">
        <v>3</v>
      </c>
      <c r="U102" s="408">
        <v>3</v>
      </c>
      <c r="V102" s="408">
        <v>3</v>
      </c>
      <c r="W102" s="408">
        <v>3</v>
      </c>
      <c r="X102" s="408">
        <v>3</v>
      </c>
      <c r="Y102" s="408">
        <v>3</v>
      </c>
      <c r="Z102" s="408">
        <v>3</v>
      </c>
      <c r="AA102" s="408">
        <v>3</v>
      </c>
      <c r="AB102" s="408">
        <v>3</v>
      </c>
      <c r="AC102" s="408">
        <v>3</v>
      </c>
      <c r="AD102" s="408">
        <v>3</v>
      </c>
      <c r="AE102" s="408">
        <v>3</v>
      </c>
      <c r="AF102" s="408">
        <v>3</v>
      </c>
      <c r="AG102" s="408">
        <v>3</v>
      </c>
      <c r="AH102" s="408">
        <v>3</v>
      </c>
      <c r="AI102" s="408">
        <v>3</v>
      </c>
      <c r="AJ102" s="408">
        <v>3</v>
      </c>
      <c r="AK102" s="408">
        <v>3</v>
      </c>
      <c r="AL102" s="408">
        <v>3</v>
      </c>
      <c r="AM102" s="408">
        <v>3</v>
      </c>
      <c r="AN102" s="408">
        <v>3</v>
      </c>
      <c r="AO102" s="408">
        <v>3</v>
      </c>
      <c r="AP102" s="408">
        <v>3</v>
      </c>
      <c r="AQ102" s="408">
        <v>3</v>
      </c>
      <c r="AR102" s="408">
        <v>3</v>
      </c>
      <c r="AS102" s="408">
        <v>3</v>
      </c>
      <c r="AT102" s="408">
        <v>3</v>
      </c>
      <c r="AU102" s="408">
        <v>3</v>
      </c>
      <c r="AV102" s="408">
        <v>3</v>
      </c>
      <c r="AW102" s="408">
        <v>3</v>
      </c>
      <c r="AX102" s="408">
        <v>3</v>
      </c>
      <c r="AY102" s="408">
        <v>3</v>
      </c>
      <c r="AZ102" s="408">
        <v>3</v>
      </c>
      <c r="BA102" s="408">
        <v>3</v>
      </c>
      <c r="BB102" s="408">
        <v>3</v>
      </c>
      <c r="BC102" s="408">
        <v>3</v>
      </c>
      <c r="BD102" s="408">
        <v>3</v>
      </c>
      <c r="BE102" s="408">
        <v>3</v>
      </c>
      <c r="BF102" s="408">
        <v>3</v>
      </c>
      <c r="BG102" s="408">
        <v>3</v>
      </c>
      <c r="BH102" s="408">
        <v>3</v>
      </c>
    </row>
    <row r="103" spans="1:60" x14ac:dyDescent="0.3">
      <c r="A103" s="408">
        <v>9000</v>
      </c>
      <c r="B103" s="408" t="s">
        <v>320</v>
      </c>
      <c r="C103" s="408" t="s">
        <v>128</v>
      </c>
      <c r="D103" s="408">
        <v>621769585</v>
      </c>
      <c r="E103" s="408">
        <v>1031362070</v>
      </c>
      <c r="F103" s="408">
        <v>808792376</v>
      </c>
      <c r="G103" s="408">
        <v>326359843</v>
      </c>
      <c r="H103" s="408">
        <v>964660210</v>
      </c>
      <c r="I103" s="408">
        <v>520400055</v>
      </c>
      <c r="J103" s="408">
        <v>292894437</v>
      </c>
      <c r="K103" s="408">
        <v>338487308</v>
      </c>
      <c r="L103" s="408">
        <v>30069651514.599998</v>
      </c>
      <c r="M103" s="408">
        <v>238633372</v>
      </c>
      <c r="N103" s="408">
        <v>487141064</v>
      </c>
      <c r="O103" s="408">
        <v>1478960743</v>
      </c>
      <c r="P103" s="408">
        <v>886263670</v>
      </c>
      <c r="Q103" s="408">
        <v>213642442</v>
      </c>
      <c r="R103" s="408">
        <v>1530482998</v>
      </c>
      <c r="S103" s="408">
        <v>2991196717</v>
      </c>
      <c r="T103" s="408">
        <v>359898602</v>
      </c>
      <c r="U103" s="408">
        <v>202270369</v>
      </c>
      <c r="V103" s="408">
        <v>27021269</v>
      </c>
      <c r="W103" s="408">
        <v>2984668756</v>
      </c>
      <c r="X103" s="408">
        <v>920826241</v>
      </c>
      <c r="Y103" s="408">
        <v>176323270</v>
      </c>
      <c r="Z103" s="408">
        <v>1456130105</v>
      </c>
      <c r="AA103" s="408">
        <v>204613063</v>
      </c>
      <c r="AB103" s="408">
        <v>451941065</v>
      </c>
      <c r="AC103" s="408">
        <v>2423625993</v>
      </c>
      <c r="AD103" s="408">
        <v>261203361</v>
      </c>
      <c r="AE103" s="408">
        <v>1515997046</v>
      </c>
      <c r="AF103" s="408">
        <v>653335906</v>
      </c>
      <c r="AG103" s="408">
        <v>302485283</v>
      </c>
      <c r="AH103" s="408">
        <v>2150344747</v>
      </c>
      <c r="AI103" s="408">
        <v>1112461414</v>
      </c>
      <c r="AJ103" s="408">
        <v>1784586237</v>
      </c>
      <c r="AK103" s="408">
        <v>913989310</v>
      </c>
      <c r="AL103" s="408">
        <v>882594437</v>
      </c>
      <c r="AM103" s="408">
        <v>642762834</v>
      </c>
      <c r="AN103" s="408">
        <v>966654306</v>
      </c>
      <c r="AO103" s="408">
        <v>717604017</v>
      </c>
      <c r="AP103" s="408">
        <v>777383907</v>
      </c>
      <c r="AQ103" s="408">
        <v>245304559</v>
      </c>
      <c r="AR103" s="408">
        <v>255906745</v>
      </c>
      <c r="AS103" s="408">
        <v>428526782</v>
      </c>
      <c r="AT103" s="408">
        <v>78330489</v>
      </c>
      <c r="AU103" s="408">
        <v>4435097454</v>
      </c>
      <c r="AV103" s="408">
        <v>591555727</v>
      </c>
      <c r="AW103" s="408">
        <v>22977992189</v>
      </c>
      <c r="AX103" s="408">
        <v>223331592</v>
      </c>
      <c r="AY103" s="408">
        <v>154204006</v>
      </c>
      <c r="AZ103" s="408">
        <v>493361730</v>
      </c>
      <c r="BA103" s="408">
        <v>1496916685</v>
      </c>
      <c r="BB103" s="408">
        <v>113648137</v>
      </c>
      <c r="BC103" s="408">
        <v>239073954</v>
      </c>
      <c r="BD103" s="408">
        <v>1086403189</v>
      </c>
      <c r="BE103" s="408">
        <v>1209263756</v>
      </c>
      <c r="BF103" s="408">
        <v>6661931701.6000004</v>
      </c>
      <c r="BG103" s="408">
        <v>505714968</v>
      </c>
      <c r="BH103" s="408">
        <v>267102559</v>
      </c>
    </row>
    <row r="104" spans="1:60" x14ac:dyDescent="0.3">
      <c r="A104" s="408">
        <v>9001</v>
      </c>
      <c r="B104" s="408" t="s">
        <v>321</v>
      </c>
      <c r="C104" s="408" t="s">
        <v>322</v>
      </c>
      <c r="D104" s="408">
        <v>113900873</v>
      </c>
      <c r="E104" s="408">
        <v>175644676</v>
      </c>
      <c r="F104" s="408">
        <v>120690501</v>
      </c>
      <c r="G104" s="408">
        <v>46402912</v>
      </c>
      <c r="H104" s="408">
        <v>165830340</v>
      </c>
      <c r="I104" s="408">
        <v>100501429</v>
      </c>
      <c r="J104" s="408">
        <v>49030181</v>
      </c>
      <c r="K104" s="408">
        <v>54832131</v>
      </c>
      <c r="L104" s="408">
        <v>119076836</v>
      </c>
      <c r="M104" s="408">
        <v>41689937</v>
      </c>
      <c r="N104" s="408">
        <v>56304756</v>
      </c>
      <c r="O104" s="408">
        <v>294408709</v>
      </c>
      <c r="P104" s="408">
        <v>161840872</v>
      </c>
      <c r="Q104" s="408">
        <v>41279083</v>
      </c>
      <c r="R104" s="408">
        <v>244803328</v>
      </c>
      <c r="S104" s="408">
        <v>460198431</v>
      </c>
      <c r="T104" s="408">
        <v>68979731</v>
      </c>
      <c r="U104" s="408">
        <v>30989740</v>
      </c>
      <c r="V104" s="408">
        <v>3610086</v>
      </c>
      <c r="W104" s="408">
        <v>507990316</v>
      </c>
      <c r="X104" s="408">
        <v>139123061</v>
      </c>
      <c r="Y104" s="408">
        <v>19617496</v>
      </c>
      <c r="Z104" s="408">
        <v>234500106</v>
      </c>
      <c r="AA104" s="408">
        <v>34036976</v>
      </c>
      <c r="AB104" s="408">
        <v>53657899</v>
      </c>
      <c r="AC104" s="408">
        <v>364368047</v>
      </c>
      <c r="AD104" s="408">
        <v>36742139</v>
      </c>
      <c r="AE104" s="408">
        <v>246264991</v>
      </c>
      <c r="AF104" s="408">
        <v>91711956</v>
      </c>
      <c r="AG104" s="408">
        <v>53038578</v>
      </c>
      <c r="AH104" s="408">
        <v>275669200</v>
      </c>
      <c r="AI104" s="408">
        <v>147862167</v>
      </c>
      <c r="AJ104" s="408">
        <v>234616219</v>
      </c>
      <c r="AK104" s="408">
        <v>166720893</v>
      </c>
      <c r="AL104" s="408">
        <v>154873952</v>
      </c>
      <c r="AM104" s="408">
        <v>99355450</v>
      </c>
      <c r="AN104" s="408">
        <v>105796115</v>
      </c>
      <c r="AO104" s="408">
        <v>118447917</v>
      </c>
      <c r="AP104" s="408">
        <v>135990874</v>
      </c>
      <c r="AQ104" s="408">
        <v>45393312</v>
      </c>
      <c r="AR104" s="408">
        <v>32496036</v>
      </c>
      <c r="AS104" s="408">
        <v>67195922</v>
      </c>
      <c r="AT104" s="408">
        <v>12237703</v>
      </c>
      <c r="AU104" s="408">
        <v>859029662</v>
      </c>
      <c r="AV104" s="408">
        <v>77510380</v>
      </c>
      <c r="AW104" s="408">
        <v>5301429203</v>
      </c>
      <c r="AX104" s="408">
        <v>25783784</v>
      </c>
      <c r="AY104" s="408">
        <v>19612353</v>
      </c>
      <c r="AZ104" s="408">
        <v>59257185</v>
      </c>
      <c r="BA104" s="408">
        <v>176057472</v>
      </c>
      <c r="BB104" s="408">
        <v>12347807</v>
      </c>
      <c r="BC104" s="408">
        <v>31161922</v>
      </c>
      <c r="BD104" s="408">
        <v>152336949</v>
      </c>
      <c r="BE104" s="408">
        <v>180645180</v>
      </c>
      <c r="BF104" s="408">
        <v>1057991851</v>
      </c>
      <c r="BG104" s="408">
        <v>73684894</v>
      </c>
      <c r="BH104" s="408">
        <v>43273693</v>
      </c>
    </row>
    <row r="105" spans="1:60" x14ac:dyDescent="0.3">
      <c r="A105" s="408">
        <v>9002</v>
      </c>
      <c r="B105" s="408" t="s">
        <v>323</v>
      </c>
      <c r="C105" s="408" t="s">
        <v>324</v>
      </c>
      <c r="D105" s="408">
        <v>2618113</v>
      </c>
      <c r="E105" s="408">
        <v>3563876</v>
      </c>
      <c r="F105" s="408">
        <v>5544307</v>
      </c>
      <c r="G105" s="408">
        <v>634152</v>
      </c>
      <c r="H105" s="408">
        <v>999254</v>
      </c>
      <c r="I105" s="408">
        <v>1783320</v>
      </c>
      <c r="J105" s="408">
        <v>4583069</v>
      </c>
      <c r="K105" s="408">
        <v>1252644</v>
      </c>
      <c r="L105" s="408">
        <v>3449697</v>
      </c>
      <c r="M105" s="408">
        <v>2472915</v>
      </c>
      <c r="N105" s="408">
        <v>48243804</v>
      </c>
      <c r="O105" s="408">
        <v>7074020</v>
      </c>
      <c r="P105" s="408">
        <v>7886744</v>
      </c>
      <c r="Q105" s="408">
        <v>571077</v>
      </c>
      <c r="R105" s="408">
        <v>5573659</v>
      </c>
      <c r="S105" s="408">
        <v>28848301</v>
      </c>
      <c r="T105" s="408">
        <v>1164817</v>
      </c>
      <c r="U105" s="408">
        <v>1382749</v>
      </c>
      <c r="V105" s="408">
        <v>40696</v>
      </c>
      <c r="W105" s="408">
        <v>7137162</v>
      </c>
      <c r="X105" s="408">
        <v>5700444</v>
      </c>
      <c r="Y105" s="408">
        <v>745940</v>
      </c>
      <c r="Z105" s="408">
        <v>130325256</v>
      </c>
      <c r="AA105" s="408">
        <v>583527</v>
      </c>
      <c r="AB105" s="408">
        <v>1489806</v>
      </c>
      <c r="AC105" s="408">
        <v>9672898</v>
      </c>
      <c r="AD105" s="408">
        <v>1517637</v>
      </c>
      <c r="AE105" s="408">
        <v>5036849</v>
      </c>
      <c r="AF105" s="408">
        <v>4317950</v>
      </c>
      <c r="AG105" s="408">
        <v>855185</v>
      </c>
      <c r="AH105" s="408">
        <v>2199536</v>
      </c>
      <c r="AI105" s="408">
        <v>5585886</v>
      </c>
      <c r="AJ105" s="408">
        <v>12692086</v>
      </c>
      <c r="AK105" s="408">
        <v>6440268</v>
      </c>
      <c r="AL105" s="408">
        <v>2662622</v>
      </c>
      <c r="AM105" s="408">
        <v>6286014</v>
      </c>
      <c r="AN105" s="408">
        <v>106776811</v>
      </c>
      <c r="AO105" s="408">
        <v>1736226</v>
      </c>
      <c r="AP105" s="408">
        <v>4713583</v>
      </c>
      <c r="AQ105" s="408">
        <v>1156978</v>
      </c>
      <c r="AR105" s="408">
        <v>1628458</v>
      </c>
      <c r="AS105" s="408">
        <v>2024776</v>
      </c>
      <c r="AT105" s="408">
        <v>226626</v>
      </c>
      <c r="AU105" s="408">
        <v>30973165</v>
      </c>
      <c r="AV105" s="408">
        <v>2910413</v>
      </c>
      <c r="AW105" s="408">
        <v>185114355</v>
      </c>
      <c r="AX105" s="408">
        <v>1928115</v>
      </c>
      <c r="AY105" s="408">
        <v>494443</v>
      </c>
      <c r="AZ105" s="408">
        <v>1841708</v>
      </c>
      <c r="BA105" s="408">
        <v>6322524</v>
      </c>
      <c r="BB105" s="408">
        <v>533170</v>
      </c>
      <c r="BC105" s="408">
        <v>380500</v>
      </c>
      <c r="BD105" s="408">
        <v>6494352</v>
      </c>
      <c r="BE105" s="408">
        <v>5061416</v>
      </c>
      <c r="BF105" s="408">
        <v>13979105</v>
      </c>
      <c r="BG105" s="408">
        <v>3298833</v>
      </c>
      <c r="BH105" s="408">
        <v>1047605</v>
      </c>
    </row>
    <row r="106" spans="1:60" x14ac:dyDescent="0.3">
      <c r="A106" s="408">
        <v>9003</v>
      </c>
      <c r="B106" s="408" t="s">
        <v>325</v>
      </c>
      <c r="C106" s="408" t="s">
        <v>326</v>
      </c>
      <c r="D106" s="408">
        <v>101880346</v>
      </c>
      <c r="E106" s="408">
        <v>195141989</v>
      </c>
      <c r="F106" s="408">
        <v>143983539</v>
      </c>
      <c r="G106" s="408">
        <v>60546220</v>
      </c>
      <c r="H106" s="408">
        <v>195947463</v>
      </c>
      <c r="I106" s="408">
        <v>86817933</v>
      </c>
      <c r="J106" s="408">
        <v>46942031</v>
      </c>
      <c r="K106" s="408">
        <v>56292967</v>
      </c>
      <c r="L106" s="408">
        <v>111539103</v>
      </c>
      <c r="M106" s="408">
        <v>36272695</v>
      </c>
      <c r="N106" s="408">
        <v>65939763</v>
      </c>
      <c r="O106" s="408">
        <v>231614963</v>
      </c>
      <c r="P106" s="408">
        <v>128191944</v>
      </c>
      <c r="Q106" s="408">
        <v>31758126</v>
      </c>
      <c r="R106" s="408">
        <v>252040148</v>
      </c>
      <c r="S106" s="408">
        <v>530533237</v>
      </c>
      <c r="T106" s="408">
        <v>56290460</v>
      </c>
      <c r="U106" s="408">
        <v>32270090</v>
      </c>
      <c r="V106" s="408">
        <v>2873175</v>
      </c>
      <c r="W106" s="408">
        <v>436427275</v>
      </c>
      <c r="X106" s="408">
        <v>163205081</v>
      </c>
      <c r="Y106" s="408">
        <v>32679000</v>
      </c>
      <c r="Z106" s="408">
        <v>165378556</v>
      </c>
      <c r="AA106" s="408">
        <v>33723545</v>
      </c>
      <c r="AB106" s="408">
        <v>88307468</v>
      </c>
      <c r="AC106" s="408">
        <v>450610830</v>
      </c>
      <c r="AD106" s="408">
        <v>47176497</v>
      </c>
      <c r="AE106" s="408">
        <v>275861828</v>
      </c>
      <c r="AF106" s="408">
        <v>120253888</v>
      </c>
      <c r="AG106" s="408">
        <v>50437423</v>
      </c>
      <c r="AH106" s="408">
        <v>373754394</v>
      </c>
      <c r="AI106" s="408">
        <v>203429420</v>
      </c>
      <c r="AJ106" s="408">
        <v>335627076</v>
      </c>
      <c r="AK106" s="408">
        <v>160314798</v>
      </c>
      <c r="AL106" s="408">
        <v>142978336</v>
      </c>
      <c r="AM106" s="408">
        <v>136285145</v>
      </c>
      <c r="AN106" s="408">
        <v>141712725</v>
      </c>
      <c r="AO106" s="408">
        <v>112420276</v>
      </c>
      <c r="AP106" s="408">
        <v>139705557</v>
      </c>
      <c r="AQ106" s="408">
        <v>44205590</v>
      </c>
      <c r="AR106" s="408">
        <v>46201441</v>
      </c>
      <c r="AS106" s="408">
        <v>75391347</v>
      </c>
      <c r="AT106" s="408">
        <v>15816479</v>
      </c>
      <c r="AU106" s="408">
        <v>766120578</v>
      </c>
      <c r="AV106" s="408">
        <v>92460810</v>
      </c>
      <c r="AW106" s="408">
        <v>3323362013</v>
      </c>
      <c r="AX106" s="408">
        <v>35633394</v>
      </c>
      <c r="AY106" s="408">
        <v>22777831</v>
      </c>
      <c r="AZ106" s="408">
        <v>108118791</v>
      </c>
      <c r="BA106" s="408">
        <v>290704406</v>
      </c>
      <c r="BB106" s="408">
        <v>17121510</v>
      </c>
      <c r="BC106" s="408">
        <v>43267798</v>
      </c>
      <c r="BD106" s="408">
        <v>170041957</v>
      </c>
      <c r="BE106" s="408">
        <v>184541081</v>
      </c>
      <c r="BF106" s="408">
        <v>1073021301</v>
      </c>
      <c r="BG106" s="408">
        <v>97330315</v>
      </c>
      <c r="BH106" s="408">
        <v>42082806</v>
      </c>
    </row>
    <row r="107" spans="1:60" x14ac:dyDescent="0.3">
      <c r="A107" s="408">
        <v>9004</v>
      </c>
      <c r="B107" s="408" t="s">
        <v>327</v>
      </c>
      <c r="C107" s="408" t="s">
        <v>328</v>
      </c>
      <c r="D107" s="408" t="s">
        <v>128</v>
      </c>
      <c r="E107" s="408" t="s">
        <v>128</v>
      </c>
      <c r="F107" s="408" t="s">
        <v>128</v>
      </c>
      <c r="G107" s="408" t="s">
        <v>128</v>
      </c>
      <c r="H107" s="408" t="s">
        <v>128</v>
      </c>
      <c r="I107" s="408" t="s">
        <v>128</v>
      </c>
      <c r="J107" s="408" t="s">
        <v>128</v>
      </c>
      <c r="K107" s="408" t="s">
        <v>128</v>
      </c>
      <c r="L107" s="408" t="s">
        <v>128</v>
      </c>
      <c r="M107" s="408" t="s">
        <v>128</v>
      </c>
      <c r="N107" s="408" t="s">
        <v>128</v>
      </c>
      <c r="O107" s="408" t="s">
        <v>128</v>
      </c>
      <c r="P107" s="408" t="s">
        <v>128</v>
      </c>
      <c r="Q107" s="408" t="s">
        <v>128</v>
      </c>
      <c r="R107" s="408" t="s">
        <v>128</v>
      </c>
      <c r="S107" s="408" t="s">
        <v>128</v>
      </c>
      <c r="T107" s="408" t="s">
        <v>128</v>
      </c>
      <c r="U107" s="408" t="s">
        <v>128</v>
      </c>
      <c r="V107" s="408" t="s">
        <v>128</v>
      </c>
      <c r="W107" s="408" t="s">
        <v>128</v>
      </c>
      <c r="X107" s="408" t="s">
        <v>128</v>
      </c>
      <c r="Y107" s="408" t="s">
        <v>128</v>
      </c>
      <c r="Z107" s="408" t="s">
        <v>128</v>
      </c>
      <c r="AA107" s="408" t="s">
        <v>128</v>
      </c>
      <c r="AB107" s="408" t="s">
        <v>128</v>
      </c>
      <c r="AC107" s="408" t="s">
        <v>128</v>
      </c>
      <c r="AD107" s="408" t="s">
        <v>128</v>
      </c>
      <c r="AE107" s="408" t="s">
        <v>128</v>
      </c>
      <c r="AF107" s="408" t="s">
        <v>128</v>
      </c>
      <c r="AG107" s="408" t="s">
        <v>128</v>
      </c>
      <c r="AH107" s="408" t="s">
        <v>128</v>
      </c>
      <c r="AI107" s="408" t="s">
        <v>128</v>
      </c>
      <c r="AJ107" s="408" t="s">
        <v>128</v>
      </c>
      <c r="AK107" s="408" t="s">
        <v>128</v>
      </c>
      <c r="AL107" s="408" t="s">
        <v>128</v>
      </c>
      <c r="AM107" s="408" t="s">
        <v>128</v>
      </c>
      <c r="AN107" s="408" t="s">
        <v>128</v>
      </c>
      <c r="AO107" s="408" t="s">
        <v>128</v>
      </c>
      <c r="AP107" s="408" t="s">
        <v>128</v>
      </c>
      <c r="AQ107" s="408" t="s">
        <v>128</v>
      </c>
      <c r="AR107" s="408" t="s">
        <v>128</v>
      </c>
      <c r="AS107" s="408" t="s">
        <v>128</v>
      </c>
      <c r="AT107" s="408" t="s">
        <v>128</v>
      </c>
      <c r="AU107" s="408" t="s">
        <v>128</v>
      </c>
      <c r="AV107" s="408" t="s">
        <v>128</v>
      </c>
      <c r="AW107" s="408" t="s">
        <v>128</v>
      </c>
      <c r="AX107" s="408" t="s">
        <v>128</v>
      </c>
      <c r="AY107" s="408" t="s">
        <v>128</v>
      </c>
      <c r="AZ107" s="408" t="s">
        <v>128</v>
      </c>
      <c r="BA107" s="408" t="s">
        <v>128</v>
      </c>
      <c r="BB107" s="408" t="s">
        <v>128</v>
      </c>
      <c r="BC107" s="408" t="s">
        <v>128</v>
      </c>
      <c r="BD107" s="408" t="s">
        <v>128</v>
      </c>
      <c r="BE107" s="408" t="s">
        <v>128</v>
      </c>
      <c r="BF107" s="408" t="s">
        <v>128</v>
      </c>
      <c r="BG107" s="408" t="s">
        <v>128</v>
      </c>
      <c r="BH107" s="408" t="s">
        <v>128</v>
      </c>
    </row>
    <row r="108" spans="1:60" x14ac:dyDescent="0.3">
      <c r="A108" s="408">
        <v>9005</v>
      </c>
      <c r="B108" s="408" t="s">
        <v>329</v>
      </c>
      <c r="C108" s="408" t="s">
        <v>330</v>
      </c>
      <c r="D108" s="408">
        <v>1754643</v>
      </c>
      <c r="E108" s="408">
        <v>5258384</v>
      </c>
      <c r="F108" s="408">
        <v>897642</v>
      </c>
      <c r="G108" s="408">
        <v>2149049</v>
      </c>
      <c r="H108" s="408">
        <v>1917578</v>
      </c>
      <c r="I108" s="408">
        <v>509959</v>
      </c>
      <c r="J108" s="408">
        <v>393449</v>
      </c>
      <c r="K108" s="408">
        <v>3888964</v>
      </c>
      <c r="L108" s="408">
        <v>8020937</v>
      </c>
      <c r="M108" s="408">
        <v>535647</v>
      </c>
      <c r="N108" s="408">
        <v>4457023</v>
      </c>
      <c r="O108" s="408">
        <v>4430610</v>
      </c>
      <c r="P108" s="408">
        <v>6013756</v>
      </c>
      <c r="Q108" s="408">
        <v>923626</v>
      </c>
      <c r="R108" s="408">
        <v>10820990</v>
      </c>
      <c r="S108" s="408">
        <v>10489375</v>
      </c>
      <c r="T108" s="408">
        <v>3579217</v>
      </c>
      <c r="U108" s="408">
        <v>131423</v>
      </c>
      <c r="V108" s="408">
        <v>1603746</v>
      </c>
      <c r="W108" s="408">
        <v>23443808</v>
      </c>
      <c r="X108" s="408">
        <v>3419757</v>
      </c>
      <c r="Y108" s="408">
        <v>849674</v>
      </c>
      <c r="Z108" s="408">
        <v>8727709</v>
      </c>
      <c r="AA108" s="408">
        <v>1202724</v>
      </c>
      <c r="AB108" s="408">
        <v>1590425</v>
      </c>
      <c r="AC108" s="408">
        <v>10085175</v>
      </c>
      <c r="AD108" s="408">
        <v>1018147</v>
      </c>
      <c r="AE108" s="408">
        <v>7873164</v>
      </c>
      <c r="AF108" s="408">
        <v>3549980</v>
      </c>
      <c r="AG108" s="408">
        <v>2928236</v>
      </c>
      <c r="AH108" s="408">
        <v>7386384</v>
      </c>
      <c r="AI108" s="408">
        <v>7590581</v>
      </c>
      <c r="AJ108" s="408">
        <v>7307523</v>
      </c>
      <c r="AK108" s="408">
        <v>105322</v>
      </c>
      <c r="AL108" s="408">
        <v>6942130</v>
      </c>
      <c r="AM108" s="408">
        <v>1533064</v>
      </c>
      <c r="AN108" s="408">
        <v>2374277</v>
      </c>
      <c r="AO108" s="408">
        <v>3097113</v>
      </c>
      <c r="AP108" s="408">
        <v>3049768</v>
      </c>
      <c r="AQ108" s="408">
        <v>736</v>
      </c>
      <c r="AR108" s="408">
        <v>1609306</v>
      </c>
      <c r="AS108" s="408">
        <v>2499129</v>
      </c>
      <c r="AT108" s="408">
        <v>344242</v>
      </c>
      <c r="AU108" s="408">
        <v>8829205</v>
      </c>
      <c r="AV108" s="408">
        <v>2638910</v>
      </c>
      <c r="AW108" s="408">
        <v>115722272</v>
      </c>
      <c r="AX108" s="408">
        <v>557601</v>
      </c>
      <c r="AY108" s="408">
        <v>975320</v>
      </c>
      <c r="AZ108" s="408">
        <v>3568659</v>
      </c>
      <c r="BA108" s="408">
        <v>8520431</v>
      </c>
      <c r="BB108" s="408">
        <v>797830</v>
      </c>
      <c r="BC108" s="408">
        <v>2345204</v>
      </c>
      <c r="BD108" s="408">
        <v>6140073</v>
      </c>
      <c r="BE108" s="408">
        <v>17463494</v>
      </c>
      <c r="BF108" s="408">
        <v>23062631</v>
      </c>
      <c r="BG108" s="408">
        <v>856891</v>
      </c>
      <c r="BH108" s="408">
        <v>2856932</v>
      </c>
    </row>
    <row r="109" spans="1:60" x14ac:dyDescent="0.3">
      <c r="A109" s="408">
        <v>9006</v>
      </c>
      <c r="B109" s="408" t="s">
        <v>331</v>
      </c>
      <c r="C109" s="408" t="s">
        <v>332</v>
      </c>
      <c r="D109" s="408">
        <v>11806561</v>
      </c>
      <c r="E109" s="408">
        <v>19630724</v>
      </c>
      <c r="F109" s="408">
        <v>10950017</v>
      </c>
      <c r="G109" s="408">
        <v>6369083</v>
      </c>
      <c r="H109" s="408">
        <v>23252393</v>
      </c>
      <c r="I109" s="408">
        <v>10763953</v>
      </c>
      <c r="J109" s="408">
        <v>3556441</v>
      </c>
      <c r="K109" s="408">
        <v>6233552</v>
      </c>
      <c r="L109" s="408">
        <v>13656418</v>
      </c>
      <c r="M109" s="408">
        <v>3087253</v>
      </c>
      <c r="N109" s="408">
        <v>5387291</v>
      </c>
      <c r="O109" s="408">
        <v>35369582</v>
      </c>
      <c r="P109" s="408">
        <v>20981400</v>
      </c>
      <c r="Q109" s="408">
        <v>3502381</v>
      </c>
      <c r="R109" s="408">
        <v>23407221</v>
      </c>
      <c r="S109" s="408">
        <v>100742037</v>
      </c>
      <c r="T109" s="408">
        <v>7194051</v>
      </c>
      <c r="U109" s="408">
        <v>4250230</v>
      </c>
      <c r="V109" s="408">
        <v>339630</v>
      </c>
      <c r="W109" s="408">
        <v>59433672</v>
      </c>
      <c r="X109" s="408">
        <v>40304584</v>
      </c>
      <c r="Y109" s="408">
        <v>4539203</v>
      </c>
      <c r="Z109" s="408">
        <v>22026832</v>
      </c>
      <c r="AA109" s="408">
        <v>3042047</v>
      </c>
      <c r="AB109" s="408">
        <v>11292287</v>
      </c>
      <c r="AC109" s="408">
        <v>48349165</v>
      </c>
      <c r="AD109" s="408">
        <v>5405816</v>
      </c>
      <c r="AE109" s="408">
        <v>29266782</v>
      </c>
      <c r="AF109" s="408">
        <v>10309079</v>
      </c>
      <c r="AG109" s="408">
        <v>4425428</v>
      </c>
      <c r="AH109" s="408">
        <v>27306331</v>
      </c>
      <c r="AI109" s="408">
        <v>21450704</v>
      </c>
      <c r="AJ109" s="408">
        <v>39500489</v>
      </c>
      <c r="AK109" s="408">
        <v>20156052</v>
      </c>
      <c r="AL109" s="408">
        <v>10738758</v>
      </c>
      <c r="AM109" s="408">
        <v>8832950</v>
      </c>
      <c r="AN109" s="408">
        <v>12607039</v>
      </c>
      <c r="AO109" s="408">
        <v>15127481</v>
      </c>
      <c r="AP109" s="408">
        <v>9827377</v>
      </c>
      <c r="AQ109" s="408">
        <v>1420251</v>
      </c>
      <c r="AR109" s="408">
        <v>6018271</v>
      </c>
      <c r="AS109" s="408">
        <v>13182168</v>
      </c>
      <c r="AT109" s="408">
        <v>766793</v>
      </c>
      <c r="AU109" s="408">
        <v>120510475</v>
      </c>
      <c r="AV109" s="408">
        <v>7352398</v>
      </c>
      <c r="AW109" s="408">
        <v>591543836</v>
      </c>
      <c r="AX109" s="408">
        <v>5998313</v>
      </c>
      <c r="AY109" s="408">
        <v>1975964</v>
      </c>
      <c r="AZ109" s="408">
        <v>17854756</v>
      </c>
      <c r="BA109" s="408">
        <v>20054503</v>
      </c>
      <c r="BB109" s="408">
        <v>3275984</v>
      </c>
      <c r="BC109" s="408">
        <v>2214740</v>
      </c>
      <c r="BD109" s="408">
        <v>20903845</v>
      </c>
      <c r="BE109" s="408">
        <v>22182612</v>
      </c>
      <c r="BF109" s="408">
        <v>163652371</v>
      </c>
      <c r="BG109" s="408">
        <v>8512442</v>
      </c>
      <c r="BH109" s="408">
        <v>3799332</v>
      </c>
    </row>
    <row r="110" spans="1:60" x14ac:dyDescent="0.3">
      <c r="A110" s="408">
        <v>9007</v>
      </c>
      <c r="B110" s="408" t="s">
        <v>370</v>
      </c>
      <c r="C110" s="408" t="s">
        <v>333</v>
      </c>
      <c r="D110" s="408">
        <v>0.14860000000000001</v>
      </c>
      <c r="E110" s="408">
        <v>0.26790000000000003</v>
      </c>
      <c r="F110" s="408">
        <v>8.2000000000000003E-2</v>
      </c>
      <c r="G110" s="408">
        <v>0.33739999999999998</v>
      </c>
      <c r="H110" s="408">
        <v>8.2500000000000004E-2</v>
      </c>
      <c r="I110" s="408">
        <v>4.7399999999999998E-2</v>
      </c>
      <c r="J110" s="408">
        <v>0.1106</v>
      </c>
      <c r="K110" s="408">
        <v>0.62390000000000001</v>
      </c>
      <c r="L110" s="408">
        <v>0.58730000000000004</v>
      </c>
      <c r="M110" s="408">
        <v>0.17349999999999999</v>
      </c>
      <c r="N110" s="408">
        <v>0.82730000000000004</v>
      </c>
      <c r="O110" s="408">
        <v>0.12529999999999999</v>
      </c>
      <c r="P110" s="408">
        <v>0.28660000000000002</v>
      </c>
      <c r="Q110" s="408">
        <v>0.26369999999999999</v>
      </c>
      <c r="R110" s="408">
        <v>0.46229999999999999</v>
      </c>
      <c r="S110" s="408">
        <v>0.1041</v>
      </c>
      <c r="T110" s="408">
        <v>0.4975</v>
      </c>
      <c r="U110" s="408">
        <v>3.09E-2</v>
      </c>
      <c r="V110" s="408">
        <v>4.7220000000000004</v>
      </c>
      <c r="W110" s="408">
        <v>0.39450000000000002</v>
      </c>
      <c r="X110" s="408">
        <v>8.48E-2</v>
      </c>
      <c r="Y110" s="408">
        <v>0.18720000000000001</v>
      </c>
      <c r="Z110" s="408">
        <v>0.3962</v>
      </c>
      <c r="AA110" s="408">
        <v>0.39539999999999997</v>
      </c>
      <c r="AB110" s="408">
        <v>0.14080000000000001</v>
      </c>
      <c r="AC110" s="408">
        <v>0.20860000000000001</v>
      </c>
      <c r="AD110" s="408">
        <v>0.1883</v>
      </c>
      <c r="AE110" s="408">
        <v>0.26900000000000002</v>
      </c>
      <c r="AF110" s="408">
        <v>0.34439999999999998</v>
      </c>
      <c r="AG110" s="408">
        <v>0.66169999999999995</v>
      </c>
      <c r="AH110" s="408">
        <v>0.27050000000000002</v>
      </c>
      <c r="AI110" s="408">
        <v>0.35389999999999999</v>
      </c>
      <c r="AJ110" s="408">
        <v>0.185</v>
      </c>
      <c r="AK110" s="408">
        <v>5.1999999999999998E-3</v>
      </c>
      <c r="AL110" s="408">
        <v>0.64649999999999996</v>
      </c>
      <c r="AM110" s="408">
        <v>0.1736</v>
      </c>
      <c r="AN110" s="408">
        <v>0.1883</v>
      </c>
      <c r="AO110" s="408">
        <v>0.20469999999999999</v>
      </c>
      <c r="AP110" s="408">
        <v>0.31030000000000002</v>
      </c>
      <c r="AQ110" s="408">
        <v>5.0000000000000001E-4</v>
      </c>
      <c r="AR110" s="408">
        <v>0.26740000000000003</v>
      </c>
      <c r="AS110" s="408">
        <v>0.18959999999999999</v>
      </c>
      <c r="AT110" s="408">
        <v>0.44890000000000002</v>
      </c>
      <c r="AU110" s="408">
        <v>7.3300000000000004E-2</v>
      </c>
      <c r="AV110" s="408">
        <v>0.3589</v>
      </c>
      <c r="AW110" s="408">
        <v>0.1956</v>
      </c>
      <c r="AX110" s="408">
        <v>9.2999999999999999E-2</v>
      </c>
      <c r="AY110" s="408">
        <v>0.49359999999999998</v>
      </c>
      <c r="AZ110" s="408">
        <v>0.19989999999999999</v>
      </c>
      <c r="BA110" s="408">
        <v>0.4249</v>
      </c>
      <c r="BB110" s="408">
        <v>0.24349999999999999</v>
      </c>
      <c r="BC110" s="408">
        <v>1.0589</v>
      </c>
      <c r="BD110" s="408">
        <v>0.29370000000000002</v>
      </c>
      <c r="BE110" s="408">
        <v>0.7873</v>
      </c>
      <c r="BF110" s="408">
        <v>0.1409</v>
      </c>
      <c r="BG110" s="408">
        <v>0.1007</v>
      </c>
      <c r="BH110" s="408">
        <v>0.752</v>
      </c>
    </row>
    <row r="111" spans="1:60" x14ac:dyDescent="0.3">
      <c r="A111" s="408">
        <v>9008</v>
      </c>
      <c r="B111" s="408" t="s">
        <v>334</v>
      </c>
      <c r="C111" s="408" t="s">
        <v>128</v>
      </c>
      <c r="D111" s="408">
        <v>0</v>
      </c>
      <c r="E111" s="408">
        <v>0</v>
      </c>
      <c r="F111" s="408">
        <v>0</v>
      </c>
      <c r="G111" s="408">
        <v>0</v>
      </c>
      <c r="H111" s="408">
        <v>0</v>
      </c>
      <c r="I111" s="408">
        <v>0</v>
      </c>
      <c r="J111" s="408">
        <v>0</v>
      </c>
      <c r="K111" s="408">
        <v>0</v>
      </c>
      <c r="L111" s="408">
        <v>0</v>
      </c>
      <c r="M111" s="408">
        <v>0</v>
      </c>
      <c r="N111" s="408">
        <v>0</v>
      </c>
      <c r="O111" s="408">
        <v>0</v>
      </c>
      <c r="P111" s="408">
        <v>0</v>
      </c>
      <c r="Q111" s="408">
        <v>0</v>
      </c>
      <c r="R111" s="408">
        <v>0</v>
      </c>
      <c r="S111" s="408">
        <v>0</v>
      </c>
      <c r="T111" s="408">
        <v>0</v>
      </c>
      <c r="U111" s="408">
        <v>0</v>
      </c>
      <c r="V111" s="408">
        <v>0</v>
      </c>
      <c r="W111" s="408">
        <v>0</v>
      </c>
      <c r="X111" s="408">
        <v>0</v>
      </c>
      <c r="Y111" s="408">
        <v>0</v>
      </c>
      <c r="Z111" s="408">
        <v>0</v>
      </c>
      <c r="AA111" s="408">
        <v>0</v>
      </c>
      <c r="AB111" s="408">
        <v>0</v>
      </c>
      <c r="AC111" s="408">
        <v>0</v>
      </c>
      <c r="AD111" s="408">
        <v>0</v>
      </c>
      <c r="AE111" s="408">
        <v>0</v>
      </c>
      <c r="AF111" s="408">
        <v>0</v>
      </c>
      <c r="AG111" s="408">
        <v>0</v>
      </c>
      <c r="AH111" s="408">
        <v>0</v>
      </c>
      <c r="AI111" s="408">
        <v>0</v>
      </c>
      <c r="AJ111" s="408">
        <v>0</v>
      </c>
      <c r="AK111" s="408">
        <v>0</v>
      </c>
      <c r="AL111" s="408">
        <v>0</v>
      </c>
      <c r="AM111" s="408">
        <v>0</v>
      </c>
      <c r="AN111" s="408">
        <v>0</v>
      </c>
      <c r="AO111" s="408">
        <v>0</v>
      </c>
      <c r="AP111" s="408">
        <v>0</v>
      </c>
      <c r="AQ111" s="408">
        <v>0</v>
      </c>
      <c r="AR111" s="408">
        <v>0</v>
      </c>
      <c r="AS111" s="408">
        <v>0</v>
      </c>
      <c r="AT111" s="408">
        <v>0</v>
      </c>
      <c r="AU111" s="408">
        <v>0</v>
      </c>
      <c r="AV111" s="408">
        <v>0</v>
      </c>
      <c r="AW111" s="408">
        <v>0</v>
      </c>
      <c r="AX111" s="408">
        <v>0</v>
      </c>
      <c r="AY111" s="408">
        <v>0</v>
      </c>
      <c r="AZ111" s="408">
        <v>0</v>
      </c>
      <c r="BA111" s="408">
        <v>0</v>
      </c>
      <c r="BB111" s="408">
        <v>0</v>
      </c>
      <c r="BC111" s="408">
        <v>0</v>
      </c>
      <c r="BD111" s="408">
        <v>0</v>
      </c>
      <c r="BE111" s="408">
        <v>0</v>
      </c>
      <c r="BF111" s="408">
        <v>0</v>
      </c>
      <c r="BG111" s="408">
        <v>0</v>
      </c>
      <c r="BH111" s="408">
        <v>0</v>
      </c>
    </row>
    <row r="112" spans="1:60" x14ac:dyDescent="0.3">
      <c r="A112" s="408">
        <v>9010</v>
      </c>
      <c r="B112" s="408" t="s">
        <v>335</v>
      </c>
      <c r="C112" s="408" t="s">
        <v>336</v>
      </c>
      <c r="D112" s="408">
        <v>0</v>
      </c>
      <c r="E112" s="408">
        <v>0</v>
      </c>
      <c r="F112" s="408">
        <v>0</v>
      </c>
      <c r="G112" s="408">
        <v>0</v>
      </c>
      <c r="H112" s="408">
        <v>0</v>
      </c>
      <c r="I112" s="408">
        <v>0</v>
      </c>
      <c r="J112" s="408">
        <v>0</v>
      </c>
      <c r="K112" s="408">
        <v>0</v>
      </c>
      <c r="L112" s="408">
        <v>0</v>
      </c>
      <c r="M112" s="408">
        <v>0</v>
      </c>
      <c r="N112" s="408">
        <v>0</v>
      </c>
      <c r="O112" s="408">
        <v>0</v>
      </c>
      <c r="P112" s="408">
        <v>0</v>
      </c>
      <c r="Q112" s="408">
        <v>0</v>
      </c>
      <c r="R112" s="408">
        <v>0</v>
      </c>
      <c r="S112" s="408">
        <v>0</v>
      </c>
      <c r="T112" s="408">
        <v>0</v>
      </c>
      <c r="U112" s="408">
        <v>0</v>
      </c>
      <c r="V112" s="408">
        <v>0</v>
      </c>
      <c r="W112" s="408">
        <v>0</v>
      </c>
      <c r="X112" s="408">
        <v>0</v>
      </c>
      <c r="Y112" s="408">
        <v>0</v>
      </c>
      <c r="Z112" s="408">
        <v>0</v>
      </c>
      <c r="AA112" s="408">
        <v>0</v>
      </c>
      <c r="AB112" s="408">
        <v>0</v>
      </c>
      <c r="AC112" s="408">
        <v>0</v>
      </c>
      <c r="AD112" s="408">
        <v>0</v>
      </c>
      <c r="AE112" s="408">
        <v>0</v>
      </c>
      <c r="AF112" s="408">
        <v>0</v>
      </c>
      <c r="AG112" s="408">
        <v>0</v>
      </c>
      <c r="AH112" s="408">
        <v>0</v>
      </c>
      <c r="AI112" s="408">
        <v>0</v>
      </c>
      <c r="AJ112" s="408">
        <v>0</v>
      </c>
      <c r="AK112" s="408">
        <v>0</v>
      </c>
      <c r="AL112" s="408">
        <v>0</v>
      </c>
      <c r="AM112" s="408">
        <v>0</v>
      </c>
      <c r="AN112" s="408">
        <v>0</v>
      </c>
      <c r="AO112" s="408">
        <v>0</v>
      </c>
      <c r="AP112" s="408">
        <v>0</v>
      </c>
      <c r="AQ112" s="408">
        <v>0</v>
      </c>
      <c r="AR112" s="408">
        <v>0</v>
      </c>
      <c r="AS112" s="408">
        <v>0</v>
      </c>
      <c r="AT112" s="408">
        <v>0</v>
      </c>
      <c r="AU112" s="408">
        <v>0</v>
      </c>
      <c r="AV112" s="408">
        <v>0</v>
      </c>
      <c r="AW112" s="408">
        <v>0</v>
      </c>
      <c r="AX112" s="408">
        <v>0</v>
      </c>
      <c r="AY112" s="408">
        <v>0</v>
      </c>
      <c r="AZ112" s="408">
        <v>0</v>
      </c>
      <c r="BA112" s="408">
        <v>0</v>
      </c>
      <c r="BB112" s="408">
        <v>0</v>
      </c>
      <c r="BC112" s="408">
        <v>0</v>
      </c>
      <c r="BD112" s="408">
        <v>0</v>
      </c>
      <c r="BE112" s="408">
        <v>0</v>
      </c>
      <c r="BF112" s="408">
        <v>0</v>
      </c>
      <c r="BG112" s="408">
        <v>0</v>
      </c>
      <c r="BH112" s="408">
        <v>0</v>
      </c>
    </row>
    <row r="113" spans="1:62" x14ac:dyDescent="0.3">
      <c r="A113" s="408">
        <v>9011</v>
      </c>
      <c r="B113" s="408" t="s">
        <v>670</v>
      </c>
      <c r="C113" s="408" t="s">
        <v>337</v>
      </c>
      <c r="D113" s="408">
        <v>0</v>
      </c>
      <c r="E113" s="408">
        <v>0</v>
      </c>
      <c r="F113" s="408">
        <v>0</v>
      </c>
      <c r="G113" s="408">
        <v>0</v>
      </c>
      <c r="H113" s="408">
        <v>0</v>
      </c>
      <c r="I113" s="408">
        <v>0</v>
      </c>
      <c r="J113" s="408">
        <v>0</v>
      </c>
      <c r="K113" s="408">
        <v>0</v>
      </c>
      <c r="L113" s="408">
        <v>0</v>
      </c>
      <c r="M113" s="408">
        <v>0</v>
      </c>
      <c r="N113" s="408">
        <v>0</v>
      </c>
      <c r="O113" s="408">
        <v>0</v>
      </c>
      <c r="P113" s="408">
        <v>0</v>
      </c>
      <c r="Q113" s="408">
        <v>0</v>
      </c>
      <c r="R113" s="408">
        <v>0</v>
      </c>
      <c r="S113" s="408">
        <v>0</v>
      </c>
      <c r="T113" s="408">
        <v>0</v>
      </c>
      <c r="U113" s="408">
        <v>0</v>
      </c>
      <c r="V113" s="408">
        <v>0</v>
      </c>
      <c r="W113" s="408">
        <v>0</v>
      </c>
      <c r="X113" s="408">
        <v>0</v>
      </c>
      <c r="Y113" s="408">
        <v>0</v>
      </c>
      <c r="Z113" s="408">
        <v>0</v>
      </c>
      <c r="AA113" s="408">
        <v>0</v>
      </c>
      <c r="AB113" s="408">
        <v>0</v>
      </c>
      <c r="AC113" s="408">
        <v>0</v>
      </c>
      <c r="AD113" s="408">
        <v>0</v>
      </c>
      <c r="AE113" s="408">
        <v>0</v>
      </c>
      <c r="AF113" s="408">
        <v>0</v>
      </c>
      <c r="AG113" s="408">
        <v>0</v>
      </c>
      <c r="AH113" s="408">
        <v>0</v>
      </c>
      <c r="AI113" s="408">
        <v>0</v>
      </c>
      <c r="AJ113" s="408">
        <v>0</v>
      </c>
      <c r="AK113" s="408">
        <v>0</v>
      </c>
      <c r="AL113" s="408">
        <v>0</v>
      </c>
      <c r="AM113" s="408">
        <v>0</v>
      </c>
      <c r="AN113" s="408">
        <v>0</v>
      </c>
      <c r="AO113" s="408">
        <v>0</v>
      </c>
      <c r="AP113" s="408">
        <v>0</v>
      </c>
      <c r="AQ113" s="408">
        <v>0</v>
      </c>
      <c r="AR113" s="408">
        <v>0</v>
      </c>
      <c r="AS113" s="408">
        <v>0</v>
      </c>
      <c r="AT113" s="408">
        <v>0</v>
      </c>
      <c r="AU113" s="408">
        <v>0</v>
      </c>
      <c r="AV113" s="408">
        <v>0</v>
      </c>
      <c r="AW113" s="408">
        <v>0</v>
      </c>
      <c r="AX113" s="408">
        <v>0</v>
      </c>
      <c r="AY113" s="408">
        <v>0</v>
      </c>
      <c r="AZ113" s="408">
        <v>0</v>
      </c>
      <c r="BA113" s="408">
        <v>0</v>
      </c>
      <c r="BB113" s="408">
        <v>0</v>
      </c>
      <c r="BC113" s="408">
        <v>0</v>
      </c>
      <c r="BD113" s="408">
        <v>0</v>
      </c>
      <c r="BE113" s="408">
        <v>0</v>
      </c>
      <c r="BF113" s="408">
        <v>0</v>
      </c>
      <c r="BG113" s="408">
        <v>0</v>
      </c>
      <c r="BH113" s="408">
        <v>0</v>
      </c>
    </row>
    <row r="114" spans="1:62" x14ac:dyDescent="0.3">
      <c r="A114" s="408">
        <v>9012</v>
      </c>
      <c r="B114" s="408" t="s">
        <v>671</v>
      </c>
      <c r="C114" s="408" t="s">
        <v>337</v>
      </c>
      <c r="D114" s="408">
        <v>0</v>
      </c>
      <c r="E114" s="408">
        <v>0</v>
      </c>
      <c r="F114" s="408">
        <v>0</v>
      </c>
      <c r="G114" s="408">
        <v>0</v>
      </c>
      <c r="H114" s="408">
        <v>0</v>
      </c>
      <c r="I114" s="408">
        <v>0</v>
      </c>
      <c r="J114" s="408">
        <v>0</v>
      </c>
      <c r="K114" s="408">
        <v>0</v>
      </c>
      <c r="L114" s="408">
        <v>0</v>
      </c>
      <c r="M114" s="408">
        <v>0</v>
      </c>
      <c r="N114" s="408">
        <v>0</v>
      </c>
      <c r="O114" s="408">
        <v>0</v>
      </c>
      <c r="P114" s="408">
        <v>0</v>
      </c>
      <c r="Q114" s="408">
        <v>0</v>
      </c>
      <c r="R114" s="408">
        <v>0</v>
      </c>
      <c r="S114" s="408">
        <v>0</v>
      </c>
      <c r="T114" s="408">
        <v>0</v>
      </c>
      <c r="U114" s="408">
        <v>0</v>
      </c>
      <c r="V114" s="408">
        <v>0</v>
      </c>
      <c r="W114" s="408">
        <v>0</v>
      </c>
      <c r="X114" s="408">
        <v>0</v>
      </c>
      <c r="Y114" s="408">
        <v>0</v>
      </c>
      <c r="Z114" s="408">
        <v>0</v>
      </c>
      <c r="AA114" s="408">
        <v>0</v>
      </c>
      <c r="AB114" s="408">
        <v>0</v>
      </c>
      <c r="AC114" s="408">
        <v>0</v>
      </c>
      <c r="AD114" s="408">
        <v>0</v>
      </c>
      <c r="AE114" s="408">
        <v>0</v>
      </c>
      <c r="AF114" s="408">
        <v>0</v>
      </c>
      <c r="AG114" s="408">
        <v>0</v>
      </c>
      <c r="AH114" s="408">
        <v>0</v>
      </c>
      <c r="AI114" s="408">
        <v>0</v>
      </c>
      <c r="AJ114" s="408">
        <v>0</v>
      </c>
      <c r="AK114" s="408">
        <v>0</v>
      </c>
      <c r="AL114" s="408">
        <v>0</v>
      </c>
      <c r="AM114" s="408">
        <v>0</v>
      </c>
      <c r="AN114" s="408">
        <v>0</v>
      </c>
      <c r="AO114" s="408">
        <v>0</v>
      </c>
      <c r="AP114" s="408">
        <v>0</v>
      </c>
      <c r="AQ114" s="408">
        <v>0</v>
      </c>
      <c r="AR114" s="408">
        <v>0</v>
      </c>
      <c r="AS114" s="408">
        <v>0</v>
      </c>
      <c r="AT114" s="408">
        <v>0</v>
      </c>
      <c r="AU114" s="408">
        <v>0</v>
      </c>
      <c r="AV114" s="408">
        <v>0</v>
      </c>
      <c r="AW114" s="408">
        <v>0</v>
      </c>
      <c r="AX114" s="408">
        <v>0</v>
      </c>
      <c r="AY114" s="408">
        <v>0</v>
      </c>
      <c r="AZ114" s="408">
        <v>0</v>
      </c>
      <c r="BA114" s="408">
        <v>0</v>
      </c>
      <c r="BB114" s="408">
        <v>0</v>
      </c>
      <c r="BC114" s="408">
        <v>0</v>
      </c>
      <c r="BD114" s="408">
        <v>0</v>
      </c>
      <c r="BE114" s="408">
        <v>0</v>
      </c>
      <c r="BF114" s="408">
        <v>0</v>
      </c>
      <c r="BG114" s="408">
        <v>0</v>
      </c>
      <c r="BH114" s="408">
        <v>0</v>
      </c>
    </row>
    <row r="115" spans="1:62" x14ac:dyDescent="0.3">
      <c r="A115" s="408">
        <v>9013</v>
      </c>
      <c r="B115" s="408" t="s">
        <v>338</v>
      </c>
      <c r="C115" s="408" t="s">
        <v>339</v>
      </c>
      <c r="D115" s="408">
        <v>0</v>
      </c>
      <c r="E115" s="408">
        <v>0</v>
      </c>
      <c r="F115" s="408">
        <v>0</v>
      </c>
      <c r="G115" s="408">
        <v>0</v>
      </c>
      <c r="H115" s="408">
        <v>0</v>
      </c>
      <c r="I115" s="408">
        <v>0</v>
      </c>
      <c r="J115" s="408">
        <v>0</v>
      </c>
      <c r="K115" s="408">
        <v>0</v>
      </c>
      <c r="L115" s="408">
        <v>0</v>
      </c>
      <c r="M115" s="408">
        <v>0</v>
      </c>
      <c r="N115" s="408">
        <v>0</v>
      </c>
      <c r="O115" s="408">
        <v>0</v>
      </c>
      <c r="P115" s="408">
        <v>0</v>
      </c>
      <c r="Q115" s="408">
        <v>0</v>
      </c>
      <c r="R115" s="408">
        <v>0</v>
      </c>
      <c r="S115" s="408">
        <v>0</v>
      </c>
      <c r="T115" s="408">
        <v>0</v>
      </c>
      <c r="U115" s="408">
        <v>0</v>
      </c>
      <c r="V115" s="408">
        <v>0</v>
      </c>
      <c r="W115" s="408">
        <v>0</v>
      </c>
      <c r="X115" s="408">
        <v>0</v>
      </c>
      <c r="Y115" s="408">
        <v>0</v>
      </c>
      <c r="Z115" s="408">
        <v>0</v>
      </c>
      <c r="AA115" s="408">
        <v>0</v>
      </c>
      <c r="AB115" s="408">
        <v>0</v>
      </c>
      <c r="AC115" s="408">
        <v>0</v>
      </c>
      <c r="AD115" s="408">
        <v>0</v>
      </c>
      <c r="AE115" s="408">
        <v>0</v>
      </c>
      <c r="AF115" s="408">
        <v>0</v>
      </c>
      <c r="AG115" s="408">
        <v>0</v>
      </c>
      <c r="AH115" s="408">
        <v>0</v>
      </c>
      <c r="AI115" s="408">
        <v>0</v>
      </c>
      <c r="AJ115" s="408">
        <v>0</v>
      </c>
      <c r="AK115" s="408">
        <v>0</v>
      </c>
      <c r="AL115" s="408">
        <v>0</v>
      </c>
      <c r="AM115" s="408">
        <v>0</v>
      </c>
      <c r="AN115" s="408">
        <v>0</v>
      </c>
      <c r="AO115" s="408">
        <v>0</v>
      </c>
      <c r="AP115" s="408">
        <v>0</v>
      </c>
      <c r="AQ115" s="408">
        <v>0</v>
      </c>
      <c r="AR115" s="408">
        <v>0</v>
      </c>
      <c r="AS115" s="408">
        <v>0</v>
      </c>
      <c r="AT115" s="408">
        <v>0</v>
      </c>
      <c r="AU115" s="408">
        <v>0</v>
      </c>
      <c r="AV115" s="408">
        <v>0</v>
      </c>
      <c r="AW115" s="408">
        <v>0</v>
      </c>
      <c r="AX115" s="408">
        <v>0</v>
      </c>
      <c r="AY115" s="408">
        <v>0</v>
      </c>
      <c r="AZ115" s="408">
        <v>0</v>
      </c>
      <c r="BA115" s="408">
        <v>0</v>
      </c>
      <c r="BB115" s="408">
        <v>0</v>
      </c>
      <c r="BC115" s="408">
        <v>0</v>
      </c>
      <c r="BD115" s="408">
        <v>0</v>
      </c>
      <c r="BE115" s="408">
        <v>0</v>
      </c>
      <c r="BF115" s="408">
        <v>0</v>
      </c>
      <c r="BG115" s="408">
        <v>0</v>
      </c>
      <c r="BH115" s="408">
        <v>0</v>
      </c>
    </row>
    <row r="116" spans="1:62" x14ac:dyDescent="0.3">
      <c r="A116" s="408">
        <v>9014</v>
      </c>
      <c r="B116" s="408" t="s">
        <v>340</v>
      </c>
      <c r="C116" s="408" t="s">
        <v>341</v>
      </c>
      <c r="D116" s="408">
        <v>0</v>
      </c>
      <c r="E116" s="408">
        <v>0</v>
      </c>
      <c r="F116" s="408">
        <v>0</v>
      </c>
      <c r="G116" s="408">
        <v>0</v>
      </c>
      <c r="H116" s="408">
        <v>0</v>
      </c>
      <c r="I116" s="408">
        <v>0</v>
      </c>
      <c r="J116" s="408">
        <v>0</v>
      </c>
      <c r="K116" s="408">
        <v>0</v>
      </c>
      <c r="L116" s="408">
        <v>0</v>
      </c>
      <c r="M116" s="408">
        <v>0</v>
      </c>
      <c r="N116" s="408">
        <v>0</v>
      </c>
      <c r="O116" s="408">
        <v>0</v>
      </c>
      <c r="P116" s="408">
        <v>0</v>
      </c>
      <c r="Q116" s="408">
        <v>0</v>
      </c>
      <c r="R116" s="408">
        <v>0</v>
      </c>
      <c r="S116" s="408">
        <v>0</v>
      </c>
      <c r="T116" s="408">
        <v>0</v>
      </c>
      <c r="U116" s="408">
        <v>0</v>
      </c>
      <c r="V116" s="408">
        <v>0</v>
      </c>
      <c r="W116" s="408">
        <v>0</v>
      </c>
      <c r="X116" s="408">
        <v>0</v>
      </c>
      <c r="Y116" s="408">
        <v>0</v>
      </c>
      <c r="Z116" s="408">
        <v>0</v>
      </c>
      <c r="AA116" s="408">
        <v>0</v>
      </c>
      <c r="AB116" s="408">
        <v>0</v>
      </c>
      <c r="AC116" s="408">
        <v>0</v>
      </c>
      <c r="AD116" s="408">
        <v>0</v>
      </c>
      <c r="AE116" s="408">
        <v>0</v>
      </c>
      <c r="AF116" s="408">
        <v>0</v>
      </c>
      <c r="AG116" s="408">
        <v>0</v>
      </c>
      <c r="AH116" s="408">
        <v>0</v>
      </c>
      <c r="AI116" s="408">
        <v>0</v>
      </c>
      <c r="AJ116" s="408">
        <v>0</v>
      </c>
      <c r="AK116" s="408">
        <v>0</v>
      </c>
      <c r="AL116" s="408">
        <v>0</v>
      </c>
      <c r="AM116" s="408">
        <v>0</v>
      </c>
      <c r="AN116" s="408">
        <v>0</v>
      </c>
      <c r="AO116" s="408">
        <v>0</v>
      </c>
      <c r="AP116" s="408">
        <v>0</v>
      </c>
      <c r="AQ116" s="408">
        <v>0</v>
      </c>
      <c r="AR116" s="408">
        <v>0</v>
      </c>
      <c r="AS116" s="408">
        <v>0</v>
      </c>
      <c r="AT116" s="408">
        <v>0</v>
      </c>
      <c r="AU116" s="408">
        <v>0</v>
      </c>
      <c r="AV116" s="408">
        <v>0</v>
      </c>
      <c r="AW116" s="408">
        <v>0</v>
      </c>
      <c r="AX116" s="408">
        <v>0</v>
      </c>
      <c r="AY116" s="408">
        <v>0</v>
      </c>
      <c r="AZ116" s="408">
        <v>0</v>
      </c>
      <c r="BA116" s="408">
        <v>0</v>
      </c>
      <c r="BB116" s="408">
        <v>0</v>
      </c>
      <c r="BC116" s="408">
        <v>0</v>
      </c>
      <c r="BD116" s="408">
        <v>0</v>
      </c>
      <c r="BE116" s="408">
        <v>0</v>
      </c>
      <c r="BF116" s="408">
        <v>0</v>
      </c>
      <c r="BG116" s="408">
        <v>0</v>
      </c>
      <c r="BH116" s="408">
        <v>0</v>
      </c>
    </row>
    <row r="117" spans="1:62" x14ac:dyDescent="0.3">
      <c r="A117" s="408">
        <v>9015</v>
      </c>
      <c r="B117" s="408" t="s">
        <v>672</v>
      </c>
      <c r="C117" s="408" t="s">
        <v>128</v>
      </c>
      <c r="D117" s="408">
        <v>0</v>
      </c>
      <c r="E117" s="408">
        <v>0</v>
      </c>
      <c r="F117" s="408">
        <v>0</v>
      </c>
      <c r="G117" s="408">
        <v>0</v>
      </c>
      <c r="H117" s="408">
        <v>0</v>
      </c>
      <c r="I117" s="408">
        <v>0</v>
      </c>
      <c r="J117" s="408">
        <v>0</v>
      </c>
      <c r="K117" s="408">
        <v>0</v>
      </c>
      <c r="L117" s="408">
        <v>0</v>
      </c>
      <c r="M117" s="408">
        <v>0</v>
      </c>
      <c r="N117" s="408">
        <v>0</v>
      </c>
      <c r="O117" s="408">
        <v>0</v>
      </c>
      <c r="P117" s="408">
        <v>0</v>
      </c>
      <c r="Q117" s="408">
        <v>0</v>
      </c>
      <c r="R117" s="408">
        <v>0</v>
      </c>
      <c r="S117" s="408">
        <v>0</v>
      </c>
      <c r="T117" s="408">
        <v>0</v>
      </c>
      <c r="U117" s="408">
        <v>0</v>
      </c>
      <c r="V117" s="408">
        <v>0</v>
      </c>
      <c r="W117" s="408">
        <v>0</v>
      </c>
      <c r="X117" s="408">
        <v>0</v>
      </c>
      <c r="Y117" s="408">
        <v>0</v>
      </c>
      <c r="Z117" s="408">
        <v>0</v>
      </c>
      <c r="AA117" s="408">
        <v>0</v>
      </c>
      <c r="AB117" s="408">
        <v>0</v>
      </c>
      <c r="AC117" s="408">
        <v>0</v>
      </c>
      <c r="AD117" s="408">
        <v>0</v>
      </c>
      <c r="AE117" s="408">
        <v>0</v>
      </c>
      <c r="AF117" s="408">
        <v>0</v>
      </c>
      <c r="AG117" s="408">
        <v>0</v>
      </c>
      <c r="AH117" s="408">
        <v>0</v>
      </c>
      <c r="AI117" s="408">
        <v>0</v>
      </c>
      <c r="AJ117" s="408">
        <v>0</v>
      </c>
      <c r="AK117" s="408">
        <v>0</v>
      </c>
      <c r="AL117" s="408">
        <v>0</v>
      </c>
      <c r="AM117" s="408">
        <v>0</v>
      </c>
      <c r="AN117" s="408">
        <v>0</v>
      </c>
      <c r="AO117" s="408">
        <v>0</v>
      </c>
      <c r="AP117" s="408">
        <v>0</v>
      </c>
      <c r="AQ117" s="408">
        <v>0</v>
      </c>
      <c r="AR117" s="408">
        <v>0</v>
      </c>
      <c r="AS117" s="408">
        <v>0</v>
      </c>
      <c r="AT117" s="408">
        <v>0</v>
      </c>
      <c r="AU117" s="408">
        <v>0</v>
      </c>
      <c r="AV117" s="408">
        <v>0</v>
      </c>
      <c r="AW117" s="408">
        <v>0</v>
      </c>
      <c r="AX117" s="408">
        <v>0</v>
      </c>
      <c r="AY117" s="408">
        <v>0</v>
      </c>
      <c r="AZ117" s="408">
        <v>0</v>
      </c>
      <c r="BA117" s="408">
        <v>0</v>
      </c>
      <c r="BB117" s="408">
        <v>0</v>
      </c>
      <c r="BC117" s="408">
        <v>0</v>
      </c>
      <c r="BD117" s="408">
        <v>0</v>
      </c>
      <c r="BE117" s="408">
        <v>0</v>
      </c>
      <c r="BF117" s="408">
        <v>0</v>
      </c>
      <c r="BG117" s="408">
        <v>0</v>
      </c>
      <c r="BH117" s="408">
        <v>0</v>
      </c>
    </row>
    <row r="118" spans="1:62" x14ac:dyDescent="0.3">
      <c r="A118" s="408">
        <v>9016</v>
      </c>
      <c r="B118" s="408" t="s">
        <v>673</v>
      </c>
      <c r="C118" s="408" t="s">
        <v>128</v>
      </c>
      <c r="D118" s="408">
        <v>0</v>
      </c>
      <c r="E118" s="408">
        <v>0</v>
      </c>
      <c r="F118" s="408">
        <v>0</v>
      </c>
      <c r="G118" s="408">
        <v>0</v>
      </c>
      <c r="H118" s="408">
        <v>0</v>
      </c>
      <c r="I118" s="408">
        <v>0</v>
      </c>
      <c r="J118" s="408">
        <v>0</v>
      </c>
      <c r="K118" s="408">
        <v>0</v>
      </c>
      <c r="L118" s="408">
        <v>0</v>
      </c>
      <c r="M118" s="408">
        <v>0</v>
      </c>
      <c r="N118" s="408">
        <v>0</v>
      </c>
      <c r="O118" s="408">
        <v>0</v>
      </c>
      <c r="P118" s="408">
        <v>0</v>
      </c>
      <c r="Q118" s="408">
        <v>0</v>
      </c>
      <c r="R118" s="408">
        <v>0</v>
      </c>
      <c r="S118" s="408">
        <v>0</v>
      </c>
      <c r="T118" s="408">
        <v>0</v>
      </c>
      <c r="U118" s="408">
        <v>0</v>
      </c>
      <c r="V118" s="408">
        <v>0</v>
      </c>
      <c r="W118" s="408">
        <v>0</v>
      </c>
      <c r="X118" s="408">
        <v>0</v>
      </c>
      <c r="Y118" s="408">
        <v>0</v>
      </c>
      <c r="Z118" s="408">
        <v>0</v>
      </c>
      <c r="AA118" s="408">
        <v>0</v>
      </c>
      <c r="AB118" s="408">
        <v>0</v>
      </c>
      <c r="AC118" s="408">
        <v>0</v>
      </c>
      <c r="AD118" s="408">
        <v>0</v>
      </c>
      <c r="AE118" s="408">
        <v>0</v>
      </c>
      <c r="AF118" s="408">
        <v>0</v>
      </c>
      <c r="AG118" s="408">
        <v>0</v>
      </c>
      <c r="AH118" s="408">
        <v>0</v>
      </c>
      <c r="AI118" s="408">
        <v>0</v>
      </c>
      <c r="AJ118" s="408">
        <v>0</v>
      </c>
      <c r="AK118" s="408">
        <v>0</v>
      </c>
      <c r="AL118" s="408">
        <v>0</v>
      </c>
      <c r="AM118" s="408">
        <v>0</v>
      </c>
      <c r="AN118" s="408">
        <v>0</v>
      </c>
      <c r="AO118" s="408">
        <v>0</v>
      </c>
      <c r="AP118" s="408">
        <v>0</v>
      </c>
      <c r="AQ118" s="408">
        <v>0</v>
      </c>
      <c r="AR118" s="408">
        <v>0</v>
      </c>
      <c r="AS118" s="408">
        <v>0</v>
      </c>
      <c r="AT118" s="408">
        <v>0</v>
      </c>
      <c r="AU118" s="408">
        <v>0</v>
      </c>
      <c r="AV118" s="408">
        <v>0</v>
      </c>
      <c r="AW118" s="408">
        <v>0</v>
      </c>
      <c r="AX118" s="408">
        <v>0</v>
      </c>
      <c r="AY118" s="408">
        <v>0</v>
      </c>
      <c r="AZ118" s="408">
        <v>0</v>
      </c>
      <c r="BA118" s="408">
        <v>0</v>
      </c>
      <c r="BB118" s="408">
        <v>0</v>
      </c>
      <c r="BC118" s="408">
        <v>0</v>
      </c>
      <c r="BD118" s="408">
        <v>0</v>
      </c>
      <c r="BE118" s="408">
        <v>0</v>
      </c>
      <c r="BF118" s="408">
        <v>0</v>
      </c>
      <c r="BG118" s="408">
        <v>0</v>
      </c>
      <c r="BH118" s="408">
        <v>0</v>
      </c>
    </row>
    <row r="119" spans="1:62" x14ac:dyDescent="0.3">
      <c r="A119" s="408">
        <v>9017</v>
      </c>
      <c r="B119" s="408" t="s">
        <v>342</v>
      </c>
      <c r="C119" s="408" t="s">
        <v>343</v>
      </c>
      <c r="D119" s="408">
        <v>0</v>
      </c>
      <c r="E119" s="408">
        <v>0</v>
      </c>
      <c r="F119" s="408">
        <v>0</v>
      </c>
      <c r="G119" s="408">
        <v>0</v>
      </c>
      <c r="H119" s="408">
        <v>0</v>
      </c>
      <c r="I119" s="408">
        <v>0</v>
      </c>
      <c r="J119" s="408">
        <v>0</v>
      </c>
      <c r="K119" s="408">
        <v>0</v>
      </c>
      <c r="L119" s="408">
        <v>0</v>
      </c>
      <c r="M119" s="408">
        <v>0</v>
      </c>
      <c r="N119" s="408">
        <v>0</v>
      </c>
      <c r="O119" s="408">
        <v>0</v>
      </c>
      <c r="P119" s="408">
        <v>0</v>
      </c>
      <c r="Q119" s="408">
        <v>0</v>
      </c>
      <c r="R119" s="408">
        <v>0</v>
      </c>
      <c r="S119" s="408">
        <v>0</v>
      </c>
      <c r="T119" s="408">
        <v>0</v>
      </c>
      <c r="U119" s="408">
        <v>0</v>
      </c>
      <c r="V119" s="408">
        <v>0</v>
      </c>
      <c r="W119" s="408">
        <v>0</v>
      </c>
      <c r="X119" s="408">
        <v>0</v>
      </c>
      <c r="Y119" s="408">
        <v>0</v>
      </c>
      <c r="Z119" s="408">
        <v>0</v>
      </c>
      <c r="AA119" s="408">
        <v>0</v>
      </c>
      <c r="AB119" s="408">
        <v>0</v>
      </c>
      <c r="AC119" s="408">
        <v>0</v>
      </c>
      <c r="AD119" s="408">
        <v>0</v>
      </c>
      <c r="AE119" s="408">
        <v>0</v>
      </c>
      <c r="AF119" s="408">
        <v>0</v>
      </c>
      <c r="AG119" s="408">
        <v>0</v>
      </c>
      <c r="AH119" s="408">
        <v>0</v>
      </c>
      <c r="AI119" s="408">
        <v>0</v>
      </c>
      <c r="AJ119" s="408">
        <v>0</v>
      </c>
      <c r="AK119" s="408">
        <v>0</v>
      </c>
      <c r="AL119" s="408">
        <v>0</v>
      </c>
      <c r="AM119" s="408">
        <v>0</v>
      </c>
      <c r="AN119" s="408">
        <v>0</v>
      </c>
      <c r="AO119" s="408">
        <v>0</v>
      </c>
      <c r="AP119" s="408">
        <v>0</v>
      </c>
      <c r="AQ119" s="408">
        <v>0</v>
      </c>
      <c r="AR119" s="408">
        <v>0</v>
      </c>
      <c r="AS119" s="408">
        <v>0</v>
      </c>
      <c r="AT119" s="408">
        <v>0</v>
      </c>
      <c r="AU119" s="408">
        <v>0</v>
      </c>
      <c r="AV119" s="408">
        <v>0</v>
      </c>
      <c r="AW119" s="408">
        <v>0</v>
      </c>
      <c r="AX119" s="408">
        <v>0</v>
      </c>
      <c r="AY119" s="408">
        <v>0</v>
      </c>
      <c r="AZ119" s="408">
        <v>0</v>
      </c>
      <c r="BA119" s="408">
        <v>0</v>
      </c>
      <c r="BB119" s="408">
        <v>0</v>
      </c>
      <c r="BC119" s="408">
        <v>0</v>
      </c>
      <c r="BD119" s="408">
        <v>0</v>
      </c>
      <c r="BE119" s="408">
        <v>0</v>
      </c>
      <c r="BF119" s="408">
        <v>0</v>
      </c>
      <c r="BG119" s="408">
        <v>0</v>
      </c>
      <c r="BH119" s="408">
        <v>0</v>
      </c>
    </row>
    <row r="120" spans="1:62" x14ac:dyDescent="0.3">
      <c r="A120" s="408">
        <v>9018</v>
      </c>
      <c r="B120" s="408" t="s">
        <v>344</v>
      </c>
      <c r="C120" s="408" t="s">
        <v>345</v>
      </c>
      <c r="D120" s="408">
        <v>2618113</v>
      </c>
      <c r="E120" s="408">
        <v>873041</v>
      </c>
      <c r="F120" s="408">
        <v>2055921</v>
      </c>
      <c r="G120" s="408">
        <v>634152</v>
      </c>
      <c r="H120" s="408">
        <v>999254</v>
      </c>
      <c r="I120" s="408">
        <v>312370</v>
      </c>
      <c r="J120" s="408">
        <v>3836620</v>
      </c>
      <c r="K120" s="408">
        <v>1227525</v>
      </c>
      <c r="L120" s="408">
        <v>1021697</v>
      </c>
      <c r="M120" s="408">
        <v>2472915</v>
      </c>
      <c r="N120" s="408">
        <v>48196667</v>
      </c>
      <c r="O120" s="408">
        <v>3929935</v>
      </c>
      <c r="P120" s="408">
        <v>5994943</v>
      </c>
      <c r="Q120" s="408">
        <v>571077</v>
      </c>
      <c r="R120" s="408">
        <v>1997895</v>
      </c>
      <c r="S120" s="408">
        <v>19004334</v>
      </c>
      <c r="T120" s="408">
        <v>208985</v>
      </c>
      <c r="U120" s="408">
        <v>551235</v>
      </c>
      <c r="V120" s="408">
        <v>21188</v>
      </c>
      <c r="W120" s="408">
        <v>1842119</v>
      </c>
      <c r="X120" s="408">
        <v>3850371</v>
      </c>
      <c r="Y120" s="408">
        <v>75771</v>
      </c>
      <c r="Z120" s="408">
        <v>127903462</v>
      </c>
      <c r="AA120" s="408">
        <v>76751</v>
      </c>
      <c r="AB120" s="408">
        <v>408773</v>
      </c>
      <c r="AC120" s="408">
        <v>6321617</v>
      </c>
      <c r="AD120" s="408">
        <v>573542</v>
      </c>
      <c r="AE120" s="408">
        <v>748061</v>
      </c>
      <c r="AF120" s="408">
        <v>2034177</v>
      </c>
      <c r="AG120" s="408">
        <v>197927</v>
      </c>
      <c r="AH120" s="408">
        <v>2199536</v>
      </c>
      <c r="AI120" s="408">
        <v>2776877</v>
      </c>
      <c r="AJ120" s="408">
        <v>8036788</v>
      </c>
      <c r="AK120" s="408">
        <v>6440268</v>
      </c>
      <c r="AL120" s="408">
        <v>776660</v>
      </c>
      <c r="AM120" s="408">
        <v>4732890</v>
      </c>
      <c r="AN120" s="408">
        <v>104319458</v>
      </c>
      <c r="AO120" s="408">
        <v>1736226</v>
      </c>
      <c r="AP120" s="408">
        <v>2255757</v>
      </c>
      <c r="AQ120" s="408">
        <v>543709</v>
      </c>
      <c r="AR120" s="408">
        <v>930068</v>
      </c>
      <c r="AS120" s="408">
        <v>778663</v>
      </c>
      <c r="AT120" s="408">
        <v>24576</v>
      </c>
      <c r="AU120" s="408">
        <v>22376461</v>
      </c>
      <c r="AV120" s="408">
        <v>1131580</v>
      </c>
      <c r="AW120" s="408">
        <v>120236034</v>
      </c>
      <c r="AX120" s="408">
        <v>1134116</v>
      </c>
      <c r="AY120" s="408">
        <v>154491</v>
      </c>
      <c r="AZ120" s="408">
        <v>188840</v>
      </c>
      <c r="BA120" s="408">
        <v>2273081</v>
      </c>
      <c r="BB120" s="408">
        <v>158804</v>
      </c>
      <c r="BC120" s="408">
        <v>380500</v>
      </c>
      <c r="BD120" s="408">
        <v>4271676</v>
      </c>
      <c r="BE120" s="408">
        <v>2689764</v>
      </c>
      <c r="BF120" s="408">
        <v>14093731</v>
      </c>
      <c r="BG120" s="408">
        <v>1631789</v>
      </c>
      <c r="BH120" s="408">
        <v>380797</v>
      </c>
    </row>
    <row r="121" spans="1:62" x14ac:dyDescent="0.3">
      <c r="A121" s="408">
        <v>9019</v>
      </c>
      <c r="B121" s="408" t="s">
        <v>346</v>
      </c>
      <c r="C121" s="408" t="s">
        <v>347</v>
      </c>
      <c r="D121" s="408">
        <v>2618113</v>
      </c>
      <c r="E121" s="408">
        <v>873041</v>
      </c>
      <c r="F121" s="408">
        <v>2055921</v>
      </c>
      <c r="G121" s="408">
        <v>634152</v>
      </c>
      <c r="H121" s="408">
        <v>999254</v>
      </c>
      <c r="I121" s="408">
        <v>312370</v>
      </c>
      <c r="J121" s="408">
        <v>3836620</v>
      </c>
      <c r="K121" s="408">
        <v>1227525</v>
      </c>
      <c r="L121" s="408">
        <v>1021697</v>
      </c>
      <c r="M121" s="408">
        <v>2472915</v>
      </c>
      <c r="N121" s="408">
        <v>48196667</v>
      </c>
      <c r="O121" s="408">
        <v>3929935</v>
      </c>
      <c r="P121" s="408">
        <v>5994943</v>
      </c>
      <c r="Q121" s="408">
        <v>571077</v>
      </c>
      <c r="R121" s="408">
        <v>1997895</v>
      </c>
      <c r="S121" s="408">
        <v>19004334</v>
      </c>
      <c r="T121" s="408">
        <v>208985</v>
      </c>
      <c r="U121" s="408">
        <v>551235</v>
      </c>
      <c r="V121" s="408">
        <v>21188</v>
      </c>
      <c r="W121" s="408">
        <v>1842119</v>
      </c>
      <c r="X121" s="408">
        <v>3850371</v>
      </c>
      <c r="Y121" s="408">
        <v>75771</v>
      </c>
      <c r="Z121" s="408">
        <v>127903462</v>
      </c>
      <c r="AA121" s="408">
        <v>76751</v>
      </c>
      <c r="AB121" s="408">
        <v>408773</v>
      </c>
      <c r="AC121" s="408">
        <v>6321617</v>
      </c>
      <c r="AD121" s="408">
        <v>573542</v>
      </c>
      <c r="AE121" s="408">
        <v>748061</v>
      </c>
      <c r="AF121" s="408">
        <v>2034177</v>
      </c>
      <c r="AG121" s="408">
        <v>197927</v>
      </c>
      <c r="AH121" s="408">
        <v>2199536</v>
      </c>
      <c r="AI121" s="408">
        <v>2776877</v>
      </c>
      <c r="AJ121" s="408">
        <v>8036788</v>
      </c>
      <c r="AK121" s="408">
        <v>6440268</v>
      </c>
      <c r="AL121" s="408">
        <v>776660</v>
      </c>
      <c r="AM121" s="408">
        <v>4732890</v>
      </c>
      <c r="AN121" s="408">
        <v>104319458</v>
      </c>
      <c r="AO121" s="408">
        <v>1736226</v>
      </c>
      <c r="AP121" s="408">
        <v>2255757</v>
      </c>
      <c r="AQ121" s="408">
        <v>543709</v>
      </c>
      <c r="AR121" s="408">
        <v>930068</v>
      </c>
      <c r="AS121" s="408">
        <v>778663</v>
      </c>
      <c r="AT121" s="408">
        <v>24576</v>
      </c>
      <c r="AU121" s="408">
        <v>22376461</v>
      </c>
      <c r="AV121" s="408">
        <v>1131580</v>
      </c>
      <c r="AW121" s="408">
        <v>120236034</v>
      </c>
      <c r="AX121" s="408">
        <v>1134116</v>
      </c>
      <c r="AY121" s="408">
        <v>154491</v>
      </c>
      <c r="AZ121" s="408">
        <v>188840</v>
      </c>
      <c r="BA121" s="408">
        <v>2273081</v>
      </c>
      <c r="BB121" s="408">
        <v>158804</v>
      </c>
      <c r="BC121" s="408">
        <v>380500</v>
      </c>
      <c r="BD121" s="408">
        <v>4271676</v>
      </c>
      <c r="BE121" s="408">
        <v>2689764</v>
      </c>
      <c r="BF121" s="408">
        <v>14093731</v>
      </c>
      <c r="BG121" s="408">
        <v>1631789</v>
      </c>
      <c r="BH121" s="408">
        <v>380797</v>
      </c>
    </row>
    <row r="125" spans="1:62" x14ac:dyDescent="0.3">
      <c r="A125" s="116">
        <f>A21</f>
        <v>336</v>
      </c>
      <c r="B125" s="116" t="str">
        <f t="shared" ref="B125:BH125" si="0">B21</f>
        <v>Gov - Select Current Liabilities</v>
      </c>
      <c r="C125" s="116"/>
      <c r="D125" s="116">
        <f t="shared" si="0"/>
        <v>2618113</v>
      </c>
      <c r="E125" s="116">
        <f t="shared" si="0"/>
        <v>873041</v>
      </c>
      <c r="F125" s="116">
        <f t="shared" si="0"/>
        <v>2055921</v>
      </c>
      <c r="G125" s="116">
        <f t="shared" si="0"/>
        <v>634152</v>
      </c>
      <c r="H125" s="116">
        <f t="shared" si="0"/>
        <v>999254</v>
      </c>
      <c r="I125" s="116">
        <f t="shared" si="0"/>
        <v>312370</v>
      </c>
      <c r="J125" s="116">
        <f t="shared" si="0"/>
        <v>3836620</v>
      </c>
      <c r="K125" s="116">
        <f t="shared" si="0"/>
        <v>1227525</v>
      </c>
      <c r="L125" s="116">
        <f t="shared" si="0"/>
        <v>1021697</v>
      </c>
      <c r="M125" s="116">
        <f t="shared" si="0"/>
        <v>2472915</v>
      </c>
      <c r="N125" s="116">
        <f t="shared" si="0"/>
        <v>48196667</v>
      </c>
      <c r="O125" s="116">
        <f t="shared" si="0"/>
        <v>3929935</v>
      </c>
      <c r="P125" s="116">
        <f t="shared" si="0"/>
        <v>5994943</v>
      </c>
      <c r="Q125" s="116">
        <f t="shared" si="0"/>
        <v>571077</v>
      </c>
      <c r="R125" s="116">
        <f t="shared" si="0"/>
        <v>1997895</v>
      </c>
      <c r="S125" s="116">
        <f t="shared" si="0"/>
        <v>19004334</v>
      </c>
      <c r="T125" s="116">
        <f t="shared" si="0"/>
        <v>208985</v>
      </c>
      <c r="U125" s="116">
        <f t="shared" si="0"/>
        <v>551235</v>
      </c>
      <c r="V125" s="116">
        <f t="shared" si="0"/>
        <v>21188</v>
      </c>
      <c r="W125" s="116">
        <f t="shared" si="0"/>
        <v>1842119</v>
      </c>
      <c r="X125" s="116">
        <f t="shared" si="0"/>
        <v>3850371</v>
      </c>
      <c r="Y125" s="116">
        <f t="shared" si="0"/>
        <v>75771</v>
      </c>
      <c r="Z125" s="116">
        <f t="shared" si="0"/>
        <v>127903462</v>
      </c>
      <c r="AA125" s="116">
        <f t="shared" si="0"/>
        <v>76751</v>
      </c>
      <c r="AB125" s="116">
        <f t="shared" si="0"/>
        <v>408773</v>
      </c>
      <c r="AC125" s="116">
        <f t="shared" si="0"/>
        <v>6321617</v>
      </c>
      <c r="AD125" s="116">
        <f t="shared" si="0"/>
        <v>573542</v>
      </c>
      <c r="AE125" s="116">
        <f t="shared" si="0"/>
        <v>748061</v>
      </c>
      <c r="AF125" s="116">
        <f t="shared" si="0"/>
        <v>2034177</v>
      </c>
      <c r="AG125" s="116">
        <f t="shared" si="0"/>
        <v>197927</v>
      </c>
      <c r="AH125" s="116">
        <f t="shared" si="0"/>
        <v>2199536</v>
      </c>
      <c r="AI125" s="116">
        <f t="shared" si="0"/>
        <v>2776877</v>
      </c>
      <c r="AJ125" s="116">
        <f t="shared" si="0"/>
        <v>8036788</v>
      </c>
      <c r="AK125" s="116">
        <f t="shared" si="0"/>
        <v>6440268</v>
      </c>
      <c r="AL125" s="116">
        <f t="shared" si="0"/>
        <v>776660</v>
      </c>
      <c r="AM125" s="116">
        <f t="shared" si="0"/>
        <v>4732890</v>
      </c>
      <c r="AN125" s="116">
        <f t="shared" si="0"/>
        <v>104319458</v>
      </c>
      <c r="AO125" s="116">
        <f t="shared" si="0"/>
        <v>1736226</v>
      </c>
      <c r="AP125" s="116">
        <f t="shared" si="0"/>
        <v>2255757</v>
      </c>
      <c r="AQ125" s="116">
        <f t="shared" si="0"/>
        <v>543709</v>
      </c>
      <c r="AR125" s="116">
        <f t="shared" si="0"/>
        <v>930068</v>
      </c>
      <c r="AS125" s="116">
        <f t="shared" si="0"/>
        <v>778663</v>
      </c>
      <c r="AT125" s="116">
        <f t="shared" si="0"/>
        <v>24576</v>
      </c>
      <c r="AU125" s="116">
        <f t="shared" si="0"/>
        <v>22376461</v>
      </c>
      <c r="AV125" s="116">
        <f t="shared" si="0"/>
        <v>1131580</v>
      </c>
      <c r="AW125" s="116">
        <f t="shared" si="0"/>
        <v>120236034</v>
      </c>
      <c r="AX125" s="116">
        <f t="shared" si="0"/>
        <v>1134116</v>
      </c>
      <c r="AY125" s="116">
        <f t="shared" si="0"/>
        <v>154491</v>
      </c>
      <c r="AZ125" s="116">
        <f t="shared" si="0"/>
        <v>188840</v>
      </c>
      <c r="BA125" s="116">
        <f t="shared" si="0"/>
        <v>2273081</v>
      </c>
      <c r="BB125" s="116">
        <f t="shared" si="0"/>
        <v>158804</v>
      </c>
      <c r="BC125" s="116">
        <f t="shared" si="0"/>
        <v>380500</v>
      </c>
      <c r="BD125" s="116">
        <f t="shared" si="0"/>
        <v>4271676</v>
      </c>
      <c r="BE125" s="116">
        <f t="shared" si="0"/>
        <v>2689764</v>
      </c>
      <c r="BF125" s="116">
        <f t="shared" si="0"/>
        <v>14093731</v>
      </c>
      <c r="BG125" s="116">
        <f t="shared" si="0"/>
        <v>1631789</v>
      </c>
      <c r="BH125" s="116">
        <f t="shared" si="0"/>
        <v>380797</v>
      </c>
      <c r="BI125" s="116"/>
      <c r="BJ125" s="116"/>
    </row>
    <row r="126" spans="1:62" x14ac:dyDescent="0.3">
      <c r="A126" s="116">
        <f>A28</f>
        <v>385</v>
      </c>
      <c r="B126" s="116" t="str">
        <f t="shared" ref="B126:BH126" si="1">B28</f>
        <v>Gov - Total Assets and deferred outflows</v>
      </c>
      <c r="C126" s="116"/>
      <c r="D126" s="116">
        <f t="shared" si="1"/>
        <v>113900873</v>
      </c>
      <c r="E126" s="116">
        <f t="shared" si="1"/>
        <v>175644676</v>
      </c>
      <c r="F126" s="116">
        <f t="shared" si="1"/>
        <v>120702115</v>
      </c>
      <c r="G126" s="116">
        <f t="shared" si="1"/>
        <v>46402912</v>
      </c>
      <c r="H126" s="116">
        <f t="shared" si="1"/>
        <v>165830340</v>
      </c>
      <c r="I126" s="116">
        <f t="shared" si="1"/>
        <v>100501429</v>
      </c>
      <c r="J126" s="116">
        <f t="shared" si="1"/>
        <v>49030181</v>
      </c>
      <c r="K126" s="116">
        <f t="shared" si="1"/>
        <v>54832131</v>
      </c>
      <c r="L126" s="116">
        <f t="shared" si="1"/>
        <v>119076836</v>
      </c>
      <c r="M126" s="116">
        <f t="shared" si="1"/>
        <v>41689937</v>
      </c>
      <c r="N126" s="116">
        <f t="shared" si="1"/>
        <v>56304756</v>
      </c>
      <c r="O126" s="116">
        <f t="shared" si="1"/>
        <v>294451113</v>
      </c>
      <c r="P126" s="116">
        <f t="shared" si="1"/>
        <v>161840872</v>
      </c>
      <c r="Q126" s="116">
        <f t="shared" si="1"/>
        <v>41279083</v>
      </c>
      <c r="R126" s="116">
        <f t="shared" si="1"/>
        <v>244803328</v>
      </c>
      <c r="S126" s="116">
        <f t="shared" si="1"/>
        <v>460198431</v>
      </c>
      <c r="T126" s="116">
        <f t="shared" si="1"/>
        <v>69080123</v>
      </c>
      <c r="U126" s="116">
        <f t="shared" si="1"/>
        <v>30989740</v>
      </c>
      <c r="V126" s="116">
        <f t="shared" si="1"/>
        <v>3610086</v>
      </c>
      <c r="W126" s="116">
        <f t="shared" si="1"/>
        <v>507990316</v>
      </c>
      <c r="X126" s="116">
        <f t="shared" si="1"/>
        <v>139139199</v>
      </c>
      <c r="Y126" s="116">
        <f t="shared" si="1"/>
        <v>19617496</v>
      </c>
      <c r="Z126" s="116">
        <f t="shared" si="1"/>
        <v>234654076</v>
      </c>
      <c r="AA126" s="116">
        <f t="shared" si="1"/>
        <v>34036976</v>
      </c>
      <c r="AB126" s="116">
        <f t="shared" si="1"/>
        <v>53657899</v>
      </c>
      <c r="AC126" s="116">
        <f t="shared" si="1"/>
        <v>364368047</v>
      </c>
      <c r="AD126" s="116">
        <f t="shared" si="1"/>
        <v>36742139</v>
      </c>
      <c r="AE126" s="116">
        <f t="shared" si="1"/>
        <v>246264991</v>
      </c>
      <c r="AF126" s="116">
        <f t="shared" si="1"/>
        <v>91711956</v>
      </c>
      <c r="AG126" s="116">
        <f t="shared" si="1"/>
        <v>53038578</v>
      </c>
      <c r="AH126" s="116">
        <f t="shared" si="1"/>
        <v>275669200</v>
      </c>
      <c r="AI126" s="116">
        <f t="shared" si="1"/>
        <v>147862167</v>
      </c>
      <c r="AJ126" s="116">
        <f t="shared" si="1"/>
        <v>234616219</v>
      </c>
      <c r="AK126" s="116">
        <f t="shared" si="1"/>
        <v>166720893</v>
      </c>
      <c r="AL126" s="116">
        <f t="shared" si="1"/>
        <v>155083952</v>
      </c>
      <c r="AM126" s="116">
        <f t="shared" si="1"/>
        <v>99355450</v>
      </c>
      <c r="AN126" s="116">
        <f t="shared" si="1"/>
        <v>105796115</v>
      </c>
      <c r="AO126" s="116">
        <f t="shared" si="1"/>
        <v>118447917</v>
      </c>
      <c r="AP126" s="116">
        <f t="shared" si="1"/>
        <v>135990874</v>
      </c>
      <c r="AQ126" s="116">
        <f t="shared" si="1"/>
        <v>45402302</v>
      </c>
      <c r="AR126" s="116">
        <f t="shared" si="1"/>
        <v>32540175</v>
      </c>
      <c r="AS126" s="116">
        <f t="shared" si="1"/>
        <v>67195922</v>
      </c>
      <c r="AT126" s="116">
        <f t="shared" si="1"/>
        <v>12237703</v>
      </c>
      <c r="AU126" s="116">
        <f t="shared" si="1"/>
        <v>859029662</v>
      </c>
      <c r="AV126" s="116">
        <f t="shared" si="1"/>
        <v>77510380</v>
      </c>
      <c r="AW126" s="116">
        <f t="shared" si="1"/>
        <v>5301550882</v>
      </c>
      <c r="AX126" s="116">
        <f t="shared" si="1"/>
        <v>25793705</v>
      </c>
      <c r="AY126" s="116">
        <f t="shared" si="1"/>
        <v>19612353</v>
      </c>
      <c r="AZ126" s="116">
        <f t="shared" si="1"/>
        <v>59257185</v>
      </c>
      <c r="BA126" s="116">
        <f t="shared" si="1"/>
        <v>176057472</v>
      </c>
      <c r="BB126" s="116">
        <f t="shared" si="1"/>
        <v>12347807</v>
      </c>
      <c r="BC126" s="116">
        <f t="shared" si="1"/>
        <v>31161922</v>
      </c>
      <c r="BD126" s="116">
        <f t="shared" si="1"/>
        <v>154336949</v>
      </c>
      <c r="BE126" s="116">
        <f t="shared" si="1"/>
        <v>180697628</v>
      </c>
      <c r="BF126" s="116">
        <f t="shared" si="1"/>
        <v>1058106477</v>
      </c>
      <c r="BG126" s="116">
        <f t="shared" si="1"/>
        <v>73684894</v>
      </c>
      <c r="BH126" s="116">
        <f t="shared" si="1"/>
        <v>43273693</v>
      </c>
      <c r="BI126" s="116"/>
      <c r="BJ126" s="116"/>
    </row>
    <row r="127" spans="1:62" x14ac:dyDescent="0.3">
      <c r="A127" s="116">
        <f>A62</f>
        <v>626</v>
      </c>
      <c r="B127" s="116" t="str">
        <f t="shared" ref="B127:BH127" si="2">B62</f>
        <v>GW - Total Current Liabilities including current portion of long-term debt</v>
      </c>
      <c r="C127" s="116"/>
      <c r="D127" s="116">
        <f t="shared" si="2"/>
        <v>2618113</v>
      </c>
      <c r="E127" s="116">
        <f t="shared" si="2"/>
        <v>3563876</v>
      </c>
      <c r="F127" s="116">
        <f t="shared" si="2"/>
        <v>5555921</v>
      </c>
      <c r="G127" s="116">
        <f t="shared" si="2"/>
        <v>634152</v>
      </c>
      <c r="H127" s="116">
        <f t="shared" si="2"/>
        <v>999254</v>
      </c>
      <c r="I127" s="116">
        <f t="shared" si="2"/>
        <v>1783320</v>
      </c>
      <c r="J127" s="116">
        <f t="shared" si="2"/>
        <v>4583069</v>
      </c>
      <c r="K127" s="116">
        <f t="shared" si="2"/>
        <v>1252644</v>
      </c>
      <c r="L127" s="116">
        <f t="shared" si="2"/>
        <v>3449697</v>
      </c>
      <c r="M127" s="116">
        <f t="shared" si="2"/>
        <v>2472915</v>
      </c>
      <c r="N127" s="116">
        <f t="shared" si="2"/>
        <v>48243804</v>
      </c>
      <c r="O127" s="116">
        <f t="shared" si="2"/>
        <v>7116424</v>
      </c>
      <c r="P127" s="116">
        <f t="shared" si="2"/>
        <v>7886744</v>
      </c>
      <c r="Q127" s="116">
        <f t="shared" si="2"/>
        <v>571077</v>
      </c>
      <c r="R127" s="116">
        <f t="shared" si="2"/>
        <v>5573659</v>
      </c>
      <c r="S127" s="116">
        <f t="shared" si="2"/>
        <v>28848301</v>
      </c>
      <c r="T127" s="116">
        <f t="shared" si="2"/>
        <v>1265209</v>
      </c>
      <c r="U127" s="116">
        <f t="shared" si="2"/>
        <v>1382749</v>
      </c>
      <c r="V127" s="116">
        <f t="shared" si="2"/>
        <v>40696</v>
      </c>
      <c r="W127" s="116">
        <f t="shared" si="2"/>
        <v>7137162</v>
      </c>
      <c r="X127" s="116">
        <f t="shared" si="2"/>
        <v>5716582</v>
      </c>
      <c r="Y127" s="116">
        <f t="shared" si="2"/>
        <v>745940</v>
      </c>
      <c r="Z127" s="116">
        <f t="shared" si="2"/>
        <v>130479226</v>
      </c>
      <c r="AA127" s="116">
        <f t="shared" si="2"/>
        <v>583527</v>
      </c>
      <c r="AB127" s="116">
        <f t="shared" si="2"/>
        <v>1489806</v>
      </c>
      <c r="AC127" s="116">
        <f t="shared" si="2"/>
        <v>9672898</v>
      </c>
      <c r="AD127" s="116">
        <f t="shared" si="2"/>
        <v>1517637</v>
      </c>
      <c r="AE127" s="116">
        <f t="shared" si="2"/>
        <v>5036849</v>
      </c>
      <c r="AF127" s="116">
        <f t="shared" si="2"/>
        <v>4317950</v>
      </c>
      <c r="AG127" s="116">
        <f t="shared" si="2"/>
        <v>855185</v>
      </c>
      <c r="AH127" s="116">
        <f t="shared" si="2"/>
        <v>2199536</v>
      </c>
      <c r="AI127" s="116">
        <f t="shared" si="2"/>
        <v>5585886</v>
      </c>
      <c r="AJ127" s="116">
        <f t="shared" si="2"/>
        <v>12692086</v>
      </c>
      <c r="AK127" s="116">
        <f t="shared" si="2"/>
        <v>6440268</v>
      </c>
      <c r="AL127" s="116">
        <f t="shared" si="2"/>
        <v>2872622</v>
      </c>
      <c r="AM127" s="116">
        <f t="shared" si="2"/>
        <v>6286014</v>
      </c>
      <c r="AN127" s="116">
        <f t="shared" si="2"/>
        <v>106776811</v>
      </c>
      <c r="AO127" s="116">
        <f t="shared" si="2"/>
        <v>1736226</v>
      </c>
      <c r="AP127" s="116">
        <f t="shared" si="2"/>
        <v>4713583</v>
      </c>
      <c r="AQ127" s="116">
        <f t="shared" si="2"/>
        <v>1165968</v>
      </c>
      <c r="AR127" s="116">
        <f t="shared" si="2"/>
        <v>1672597</v>
      </c>
      <c r="AS127" s="116">
        <f t="shared" si="2"/>
        <v>2024776</v>
      </c>
      <c r="AT127" s="116">
        <f t="shared" si="2"/>
        <v>226626</v>
      </c>
      <c r="AU127" s="116">
        <f t="shared" si="2"/>
        <v>30973165</v>
      </c>
      <c r="AV127" s="116">
        <f t="shared" si="2"/>
        <v>2910413</v>
      </c>
      <c r="AW127" s="116">
        <f t="shared" si="2"/>
        <v>185236034</v>
      </c>
      <c r="AX127" s="116">
        <f t="shared" si="2"/>
        <v>1938036</v>
      </c>
      <c r="AY127" s="116">
        <f t="shared" si="2"/>
        <v>494443</v>
      </c>
      <c r="AZ127" s="116">
        <f t="shared" si="2"/>
        <v>1841708</v>
      </c>
      <c r="BA127" s="116">
        <f t="shared" si="2"/>
        <v>6322524</v>
      </c>
      <c r="BB127" s="116">
        <f t="shared" si="2"/>
        <v>533170</v>
      </c>
      <c r="BC127" s="116">
        <f t="shared" si="2"/>
        <v>380500</v>
      </c>
      <c r="BD127" s="116">
        <f t="shared" si="2"/>
        <v>8494352</v>
      </c>
      <c r="BE127" s="116">
        <f t="shared" si="2"/>
        <v>5113864</v>
      </c>
      <c r="BF127" s="116">
        <f t="shared" si="2"/>
        <v>14093731</v>
      </c>
      <c r="BG127" s="116">
        <f t="shared" si="2"/>
        <v>3298833</v>
      </c>
      <c r="BH127" s="116">
        <f t="shared" si="2"/>
        <v>1047605</v>
      </c>
      <c r="BI127" s="116"/>
      <c r="BJ127" s="116"/>
    </row>
    <row r="128" spans="1:62" x14ac:dyDescent="0.3">
      <c r="A128" s="116">
        <f>A22</f>
        <v>338</v>
      </c>
      <c r="B128" s="116" t="str">
        <f t="shared" ref="B128:BH128" si="3">B22</f>
        <v>Gov - Total Liabilities and total deferred inflows</v>
      </c>
      <c r="C128" s="116"/>
      <c r="D128" s="116">
        <f t="shared" si="3"/>
        <v>101880346</v>
      </c>
      <c r="E128" s="116">
        <f t="shared" si="3"/>
        <v>195141989</v>
      </c>
      <c r="F128" s="116">
        <f t="shared" si="3"/>
        <v>143995153</v>
      </c>
      <c r="G128" s="116">
        <f t="shared" si="3"/>
        <v>60546220</v>
      </c>
      <c r="H128" s="116">
        <f t="shared" si="3"/>
        <v>195947463</v>
      </c>
      <c r="I128" s="116">
        <f t="shared" si="3"/>
        <v>86817933</v>
      </c>
      <c r="J128" s="116">
        <f t="shared" si="3"/>
        <v>46942031</v>
      </c>
      <c r="K128" s="116">
        <f t="shared" si="3"/>
        <v>56292967</v>
      </c>
      <c r="L128" s="116">
        <f t="shared" si="3"/>
        <v>111539103</v>
      </c>
      <c r="M128" s="116">
        <f t="shared" si="3"/>
        <v>36272695</v>
      </c>
      <c r="N128" s="116">
        <f t="shared" si="3"/>
        <v>65939763</v>
      </c>
      <c r="O128" s="116">
        <f t="shared" si="3"/>
        <v>231657367</v>
      </c>
      <c r="P128" s="116">
        <f t="shared" si="3"/>
        <v>128191944</v>
      </c>
      <c r="Q128" s="116">
        <f t="shared" si="3"/>
        <v>31758126</v>
      </c>
      <c r="R128" s="116">
        <f t="shared" si="3"/>
        <v>252040148</v>
      </c>
      <c r="S128" s="116">
        <f t="shared" si="3"/>
        <v>530533237</v>
      </c>
      <c r="T128" s="116">
        <f t="shared" si="3"/>
        <v>56390852</v>
      </c>
      <c r="U128" s="116">
        <f t="shared" si="3"/>
        <v>32270090</v>
      </c>
      <c r="V128" s="116">
        <f t="shared" si="3"/>
        <v>2873175</v>
      </c>
      <c r="W128" s="116">
        <f t="shared" si="3"/>
        <v>436427275</v>
      </c>
      <c r="X128" s="116">
        <f t="shared" si="3"/>
        <v>163221219</v>
      </c>
      <c r="Y128" s="116">
        <f t="shared" si="3"/>
        <v>32679000</v>
      </c>
      <c r="Z128" s="116">
        <f t="shared" si="3"/>
        <v>165532526</v>
      </c>
      <c r="AA128" s="116">
        <f t="shared" si="3"/>
        <v>33723545</v>
      </c>
      <c r="AB128" s="116">
        <f t="shared" si="3"/>
        <v>88307468</v>
      </c>
      <c r="AC128" s="116">
        <f t="shared" si="3"/>
        <v>450610830</v>
      </c>
      <c r="AD128" s="116">
        <f t="shared" si="3"/>
        <v>47176497</v>
      </c>
      <c r="AE128" s="116">
        <f t="shared" si="3"/>
        <v>275861828</v>
      </c>
      <c r="AF128" s="116">
        <f t="shared" si="3"/>
        <v>120253888</v>
      </c>
      <c r="AG128" s="116">
        <f t="shared" si="3"/>
        <v>50437423</v>
      </c>
      <c r="AH128" s="116">
        <f t="shared" si="3"/>
        <v>373754394</v>
      </c>
      <c r="AI128" s="116">
        <f t="shared" si="3"/>
        <v>203429420</v>
      </c>
      <c r="AJ128" s="116">
        <f t="shared" si="3"/>
        <v>335627076</v>
      </c>
      <c r="AK128" s="116">
        <f t="shared" si="3"/>
        <v>160314798</v>
      </c>
      <c r="AL128" s="116">
        <f t="shared" si="3"/>
        <v>143188336</v>
      </c>
      <c r="AM128" s="116">
        <f t="shared" si="3"/>
        <v>136285145</v>
      </c>
      <c r="AN128" s="116">
        <f t="shared" si="3"/>
        <v>141712725</v>
      </c>
      <c r="AO128" s="116">
        <f t="shared" si="3"/>
        <v>112420276</v>
      </c>
      <c r="AP128" s="116">
        <f t="shared" si="3"/>
        <v>139705557</v>
      </c>
      <c r="AQ128" s="116">
        <f t="shared" si="3"/>
        <v>44214580</v>
      </c>
      <c r="AR128" s="116">
        <f t="shared" si="3"/>
        <v>46245580</v>
      </c>
      <c r="AS128" s="116">
        <f t="shared" si="3"/>
        <v>75391347</v>
      </c>
      <c r="AT128" s="116">
        <f t="shared" si="3"/>
        <v>15816479</v>
      </c>
      <c r="AU128" s="116">
        <f t="shared" si="3"/>
        <v>766120578</v>
      </c>
      <c r="AV128" s="116">
        <f t="shared" si="3"/>
        <v>92460810</v>
      </c>
      <c r="AW128" s="116">
        <f t="shared" si="3"/>
        <v>3323483692</v>
      </c>
      <c r="AX128" s="116">
        <f t="shared" si="3"/>
        <v>35643315</v>
      </c>
      <c r="AY128" s="116">
        <f t="shared" si="3"/>
        <v>22777831</v>
      </c>
      <c r="AZ128" s="116">
        <f t="shared" si="3"/>
        <v>108118791</v>
      </c>
      <c r="BA128" s="116">
        <f t="shared" si="3"/>
        <v>290704406</v>
      </c>
      <c r="BB128" s="116">
        <f t="shared" si="3"/>
        <v>17121510</v>
      </c>
      <c r="BC128" s="116">
        <f t="shared" si="3"/>
        <v>43267798</v>
      </c>
      <c r="BD128" s="116">
        <f t="shared" si="3"/>
        <v>172041957</v>
      </c>
      <c r="BE128" s="116">
        <f t="shared" si="3"/>
        <v>184593529</v>
      </c>
      <c r="BF128" s="116">
        <f t="shared" si="3"/>
        <v>1073135927</v>
      </c>
      <c r="BG128" s="116">
        <f t="shared" si="3"/>
        <v>97330315</v>
      </c>
      <c r="BH128" s="116">
        <f t="shared" si="3"/>
        <v>42082806</v>
      </c>
      <c r="BI128" s="116"/>
      <c r="BJ128" s="116"/>
    </row>
    <row r="129" spans="1:62" x14ac:dyDescent="0.3">
      <c r="A129" s="116">
        <f>A47</f>
        <v>554</v>
      </c>
      <c r="B129" s="116" t="str">
        <f t="shared" ref="B129:BH132" si="4">B47</f>
        <v>Single Audit Only - total amount of federal awards and grants expended as found on SEFSA</v>
      </c>
      <c r="C129" s="116"/>
      <c r="D129" s="116">
        <f t="shared" si="4"/>
        <v>18542595</v>
      </c>
      <c r="E129" s="116">
        <f t="shared" si="4"/>
        <v>25574396</v>
      </c>
      <c r="F129" s="116">
        <f t="shared" si="4"/>
        <v>30264037</v>
      </c>
      <c r="G129" s="116">
        <f t="shared" si="4"/>
        <v>10909809</v>
      </c>
      <c r="H129" s="116">
        <f t="shared" si="4"/>
        <v>18150362</v>
      </c>
      <c r="I129" s="116">
        <f t="shared" si="4"/>
        <v>10005470</v>
      </c>
      <c r="J129" s="116">
        <f t="shared" si="4"/>
        <v>6358148</v>
      </c>
      <c r="K129" s="116">
        <f t="shared" si="4"/>
        <v>9104091</v>
      </c>
      <c r="L129" s="116">
        <f t="shared" si="4"/>
        <v>16320892</v>
      </c>
      <c r="M129" s="116">
        <f t="shared" si="4"/>
        <v>3588182</v>
      </c>
      <c r="N129" s="116">
        <f t="shared" si="4"/>
        <v>11988387</v>
      </c>
      <c r="O129" s="116">
        <f t="shared" si="4"/>
        <v>22455808</v>
      </c>
      <c r="P129" s="116">
        <f t="shared" si="4"/>
        <v>7485119</v>
      </c>
      <c r="Q129" s="116">
        <f t="shared" si="4"/>
        <v>4409534</v>
      </c>
      <c r="R129" s="116">
        <f t="shared" si="4"/>
        <v>41196788</v>
      </c>
      <c r="S129" s="116">
        <f t="shared" si="4"/>
        <v>63395563</v>
      </c>
      <c r="T129" s="116">
        <f t="shared" si="4"/>
        <v>6220886</v>
      </c>
      <c r="U129" s="116">
        <f t="shared" si="4"/>
        <v>6872335</v>
      </c>
      <c r="V129" s="116">
        <f t="shared" si="4"/>
        <v>173019</v>
      </c>
      <c r="W129" s="116">
        <f t="shared" si="4"/>
        <v>61138719</v>
      </c>
      <c r="X129" s="116">
        <f t="shared" si="4"/>
        <v>11533648</v>
      </c>
      <c r="Y129" s="116">
        <f t="shared" si="4"/>
        <v>3684752</v>
      </c>
      <c r="Z129" s="116">
        <f t="shared" si="4"/>
        <v>20593554</v>
      </c>
      <c r="AA129" s="116">
        <f t="shared" si="4"/>
        <v>4354996</v>
      </c>
      <c r="AB129" s="116">
        <f t="shared" si="4"/>
        <v>12404010</v>
      </c>
      <c r="AC129" s="116">
        <f t="shared" si="4"/>
        <v>66759251</v>
      </c>
      <c r="AD129" s="116">
        <f t="shared" si="4"/>
        <v>6099858</v>
      </c>
      <c r="AE129" s="116">
        <f t="shared" si="4"/>
        <v>34686909</v>
      </c>
      <c r="AF129" s="116">
        <f t="shared" si="4"/>
        <v>16757947</v>
      </c>
      <c r="AG129" s="116">
        <f t="shared" si="4"/>
        <v>6927982</v>
      </c>
      <c r="AH129" s="116">
        <f t="shared" si="4"/>
        <v>79440664</v>
      </c>
      <c r="AI129" s="116">
        <f t="shared" si="4"/>
        <v>35652437</v>
      </c>
      <c r="AJ129" s="116">
        <f t="shared" si="4"/>
        <v>46449288</v>
      </c>
      <c r="AK129" s="116">
        <f t="shared" si="4"/>
        <v>26297459</v>
      </c>
      <c r="AL129" s="116">
        <f t="shared" si="4"/>
        <v>24285988</v>
      </c>
      <c r="AM129" s="116">
        <f t="shared" si="4"/>
        <v>17900635</v>
      </c>
      <c r="AN129" s="116">
        <f t="shared" si="4"/>
        <v>15356804</v>
      </c>
      <c r="AO129" s="116">
        <f t="shared" si="4"/>
        <v>9266997</v>
      </c>
      <c r="AP129" s="116">
        <f t="shared" si="4"/>
        <v>18212671</v>
      </c>
      <c r="AQ129" s="116">
        <f t="shared" si="4"/>
        <v>8214028</v>
      </c>
      <c r="AR129" s="116">
        <f t="shared" si="4"/>
        <v>9422799</v>
      </c>
      <c r="AS129" s="116">
        <f t="shared" si="4"/>
        <v>7391333</v>
      </c>
      <c r="AT129" s="116">
        <f t="shared" si="4"/>
        <v>2008785</v>
      </c>
      <c r="AU129" s="116">
        <f t="shared" si="4"/>
        <v>56253706</v>
      </c>
      <c r="AV129" s="116">
        <f t="shared" si="4"/>
        <v>30486685</v>
      </c>
      <c r="AW129" s="116">
        <f t="shared" si="4"/>
        <v>215145597</v>
      </c>
      <c r="AX129" s="116">
        <f t="shared" si="4"/>
        <v>7150023</v>
      </c>
      <c r="AY129" s="116">
        <f t="shared" si="4"/>
        <v>7094153</v>
      </c>
      <c r="AZ129" s="116">
        <f t="shared" si="4"/>
        <v>7907924</v>
      </c>
      <c r="BA129" s="116">
        <f t="shared" si="4"/>
        <v>46801958</v>
      </c>
      <c r="BB129" s="116">
        <f t="shared" si="4"/>
        <v>6170188</v>
      </c>
      <c r="BC129" s="116">
        <f t="shared" si="4"/>
        <v>8614052</v>
      </c>
      <c r="BD129" s="116">
        <f t="shared" si="4"/>
        <v>23613973</v>
      </c>
      <c r="BE129" s="116">
        <f t="shared" si="4"/>
        <v>30563275</v>
      </c>
      <c r="BF129" s="116">
        <f t="shared" si="4"/>
        <v>175250428</v>
      </c>
      <c r="BG129" s="116">
        <f t="shared" si="4"/>
        <v>10717767</v>
      </c>
      <c r="BH129" s="116">
        <f t="shared" si="4"/>
        <v>5811625</v>
      </c>
      <c r="BI129" s="116"/>
      <c r="BJ129" s="116"/>
    </row>
    <row r="130" spans="1:62" x14ac:dyDescent="0.3">
      <c r="A130" s="116">
        <f t="shared" ref="A130:P132" si="5">A48</f>
        <v>555</v>
      </c>
      <c r="B130" s="116" t="str">
        <f t="shared" si="5"/>
        <v>Single Audit Only - Total amount of federal awards and grants that were audited as major as found on SEFSA</v>
      </c>
      <c r="C130" s="116"/>
      <c r="D130" s="116">
        <f t="shared" si="5"/>
        <v>7586407</v>
      </c>
      <c r="E130" s="116">
        <f t="shared" si="5"/>
        <v>14942378</v>
      </c>
      <c r="F130" s="116">
        <f t="shared" si="5"/>
        <v>16432199</v>
      </c>
      <c r="G130" s="116">
        <f t="shared" si="5"/>
        <v>7072770</v>
      </c>
      <c r="H130" s="116">
        <f t="shared" si="5"/>
        <v>10028504</v>
      </c>
      <c r="I130" s="116">
        <f t="shared" si="5"/>
        <v>6344033</v>
      </c>
      <c r="J130" s="116">
        <f t="shared" si="5"/>
        <v>4210399</v>
      </c>
      <c r="K130" s="116">
        <f t="shared" si="5"/>
        <v>4509479</v>
      </c>
      <c r="L130" s="116">
        <f t="shared" si="5"/>
        <v>8624568</v>
      </c>
      <c r="M130" s="116">
        <f t="shared" si="5"/>
        <v>800700</v>
      </c>
      <c r="N130" s="116">
        <f t="shared" si="5"/>
        <v>7803131</v>
      </c>
      <c r="O130" s="116">
        <f t="shared" si="5"/>
        <v>17961517</v>
      </c>
      <c r="P130" s="116">
        <f t="shared" si="5"/>
        <v>6282900</v>
      </c>
      <c r="Q130" s="116">
        <f t="shared" si="4"/>
        <v>1851147</v>
      </c>
      <c r="R130" s="116">
        <f t="shared" si="4"/>
        <v>30930254</v>
      </c>
      <c r="S130" s="116">
        <f t="shared" si="4"/>
        <v>49620065</v>
      </c>
      <c r="T130" s="116">
        <f t="shared" si="4"/>
        <v>3565143</v>
      </c>
      <c r="U130" s="116">
        <f t="shared" si="4"/>
        <v>4806194</v>
      </c>
      <c r="V130" s="116">
        <f t="shared" si="4"/>
        <v>0</v>
      </c>
      <c r="W130" s="116">
        <f t="shared" si="4"/>
        <v>37042818</v>
      </c>
      <c r="X130" s="116">
        <f t="shared" si="4"/>
        <v>6924518</v>
      </c>
      <c r="Y130" s="116">
        <f t="shared" si="4"/>
        <v>1338064</v>
      </c>
      <c r="Z130" s="116">
        <f t="shared" si="4"/>
        <v>15953370</v>
      </c>
      <c r="AA130" s="116">
        <f t="shared" si="4"/>
        <v>2826794</v>
      </c>
      <c r="AB130" s="116">
        <f t="shared" si="4"/>
        <v>5720517</v>
      </c>
      <c r="AC130" s="116">
        <f t="shared" si="4"/>
        <v>44872548</v>
      </c>
      <c r="AD130" s="116">
        <f t="shared" si="4"/>
        <v>3515194</v>
      </c>
      <c r="AE130" s="116">
        <f t="shared" si="4"/>
        <v>12927755</v>
      </c>
      <c r="AF130" s="116">
        <f t="shared" si="4"/>
        <v>6101746</v>
      </c>
      <c r="AG130" s="116">
        <f t="shared" si="4"/>
        <v>2325010</v>
      </c>
      <c r="AH130" s="116">
        <f t="shared" si="4"/>
        <v>30695751</v>
      </c>
      <c r="AI130" s="116">
        <f t="shared" si="4"/>
        <v>21402660</v>
      </c>
      <c r="AJ130" s="116">
        <f t="shared" si="4"/>
        <v>28306379</v>
      </c>
      <c r="AK130" s="116">
        <f t="shared" si="4"/>
        <v>13252787</v>
      </c>
      <c r="AL130" s="116">
        <f t="shared" si="4"/>
        <v>17333294</v>
      </c>
      <c r="AM130" s="116">
        <f t="shared" si="4"/>
        <v>11898201</v>
      </c>
      <c r="AN130" s="116">
        <f t="shared" si="4"/>
        <v>12211099</v>
      </c>
      <c r="AO130" s="116">
        <f t="shared" si="4"/>
        <v>5753678</v>
      </c>
      <c r="AP130" s="116">
        <f t="shared" si="4"/>
        <v>6976122</v>
      </c>
      <c r="AQ130" s="116">
        <f t="shared" si="4"/>
        <v>5132143</v>
      </c>
      <c r="AR130" s="116">
        <f t="shared" si="4"/>
        <v>5423321</v>
      </c>
      <c r="AS130" s="116">
        <f t="shared" si="4"/>
        <v>3430256</v>
      </c>
      <c r="AT130" s="116">
        <f t="shared" si="4"/>
        <v>845357</v>
      </c>
      <c r="AU130" s="116">
        <f t="shared" si="4"/>
        <v>40531514</v>
      </c>
      <c r="AV130" s="116">
        <f t="shared" si="4"/>
        <v>19771113</v>
      </c>
      <c r="AW130" s="116">
        <f t="shared" si="4"/>
        <v>120620364</v>
      </c>
      <c r="AX130" s="116">
        <f t="shared" si="4"/>
        <v>4184889</v>
      </c>
      <c r="AY130" s="116">
        <f t="shared" si="4"/>
        <v>5110547</v>
      </c>
      <c r="AZ130" s="116">
        <f t="shared" si="4"/>
        <v>5052090</v>
      </c>
      <c r="BA130" s="116">
        <f t="shared" si="4"/>
        <v>35136957</v>
      </c>
      <c r="BB130" s="116">
        <f t="shared" si="4"/>
        <v>3882254</v>
      </c>
      <c r="BC130" s="116">
        <f t="shared" si="4"/>
        <v>6113132</v>
      </c>
      <c r="BD130" s="116">
        <f t="shared" si="4"/>
        <v>13725715</v>
      </c>
      <c r="BE130" s="116">
        <f t="shared" si="4"/>
        <v>21836045</v>
      </c>
      <c r="BF130" s="116">
        <f t="shared" si="4"/>
        <v>133405918</v>
      </c>
      <c r="BG130" s="116">
        <f t="shared" si="4"/>
        <v>7195965</v>
      </c>
      <c r="BH130" s="116">
        <f t="shared" si="4"/>
        <v>2772080</v>
      </c>
      <c r="BI130" s="116"/>
      <c r="BJ130" s="116"/>
    </row>
    <row r="131" spans="1:62" x14ac:dyDescent="0.3">
      <c r="A131" s="116">
        <f t="shared" si="5"/>
        <v>556</v>
      </c>
      <c r="B131" s="116" t="str">
        <f t="shared" si="5"/>
        <v>Single Audit Only - total amount of state awards and grants expended as found on SEFSA</v>
      </c>
      <c r="C131" s="116"/>
      <c r="D131" s="116">
        <f t="shared" si="5"/>
        <v>39049618</v>
      </c>
      <c r="E131" s="116">
        <f t="shared" si="5"/>
        <v>72945025</v>
      </c>
      <c r="F131" s="116">
        <f t="shared" si="5"/>
        <v>67387991</v>
      </c>
      <c r="G131" s="116">
        <f t="shared" si="5"/>
        <v>23764674</v>
      </c>
      <c r="H131" s="116">
        <f t="shared" si="5"/>
        <v>85787644</v>
      </c>
      <c r="I131" s="116">
        <f t="shared" si="5"/>
        <v>36045209</v>
      </c>
      <c r="J131" s="116">
        <f t="shared" si="5"/>
        <v>23119174</v>
      </c>
      <c r="K131" s="116">
        <f t="shared" si="5"/>
        <v>26879043</v>
      </c>
      <c r="L131" s="116">
        <f t="shared" si="5"/>
        <v>49763536</v>
      </c>
      <c r="M131" s="116">
        <f t="shared" si="5"/>
        <v>23807187</v>
      </c>
      <c r="N131" s="116">
        <f t="shared" si="5"/>
        <v>30746478</v>
      </c>
      <c r="O131" s="116">
        <f t="shared" si="5"/>
        <v>92931771</v>
      </c>
      <c r="P131" s="116">
        <f t="shared" si="5"/>
        <v>41186007</v>
      </c>
      <c r="Q131" s="116">
        <f t="shared" si="4"/>
        <v>15963871</v>
      </c>
      <c r="R131" s="116">
        <f t="shared" si="4"/>
        <v>114092777</v>
      </c>
      <c r="S131" s="116">
        <f t="shared" si="4"/>
        <v>186183495</v>
      </c>
      <c r="T131" s="116">
        <f t="shared" si="4"/>
        <v>22262787</v>
      </c>
      <c r="U131" s="116">
        <f t="shared" si="4"/>
        <v>16239047</v>
      </c>
      <c r="V131" s="116">
        <f t="shared" si="4"/>
        <v>1637791</v>
      </c>
      <c r="W131" s="116">
        <f t="shared" si="4"/>
        <v>200162167</v>
      </c>
      <c r="X131" s="116">
        <f t="shared" si="4"/>
        <v>52757392</v>
      </c>
      <c r="Y131" s="116">
        <f t="shared" si="4"/>
        <v>13842178</v>
      </c>
      <c r="Z131" s="116">
        <f t="shared" si="4"/>
        <v>81449866</v>
      </c>
      <c r="AA131" s="116">
        <f t="shared" si="4"/>
        <v>16701830</v>
      </c>
      <c r="AB131" s="116">
        <f t="shared" si="4"/>
        <v>38816396</v>
      </c>
      <c r="AC131" s="116">
        <f t="shared" si="4"/>
        <v>184578426</v>
      </c>
      <c r="AD131" s="116">
        <f t="shared" si="4"/>
        <v>19624768</v>
      </c>
      <c r="AE131" s="116">
        <f t="shared" si="4"/>
        <v>116116001</v>
      </c>
      <c r="AF131" s="116">
        <f t="shared" si="4"/>
        <v>58577413</v>
      </c>
      <c r="AG131" s="116">
        <f t="shared" si="4"/>
        <v>22714489</v>
      </c>
      <c r="AH131" s="116">
        <f t="shared" si="4"/>
        <v>176304401</v>
      </c>
      <c r="AI131" s="116">
        <f t="shared" si="4"/>
        <v>87563553</v>
      </c>
      <c r="AJ131" s="116">
        <f t="shared" si="4"/>
        <v>138451464</v>
      </c>
      <c r="AK131" s="116">
        <f t="shared" si="4"/>
        <v>62195727</v>
      </c>
      <c r="AL131" s="116">
        <f t="shared" si="4"/>
        <v>65953220</v>
      </c>
      <c r="AM131" s="116">
        <f t="shared" si="4"/>
        <v>49720436</v>
      </c>
      <c r="AN131" s="116">
        <f t="shared" si="4"/>
        <v>66049030</v>
      </c>
      <c r="AO131" s="116">
        <f t="shared" si="4"/>
        <v>48749895</v>
      </c>
      <c r="AP131" s="116">
        <f t="shared" si="4"/>
        <v>60406268</v>
      </c>
      <c r="AQ131" s="116">
        <f t="shared" si="4"/>
        <v>19485632</v>
      </c>
      <c r="AR131" s="116">
        <f t="shared" si="4"/>
        <v>16583871</v>
      </c>
      <c r="AS131" s="116">
        <f t="shared" si="4"/>
        <v>27820917</v>
      </c>
      <c r="AT131" s="116">
        <f t="shared" si="4"/>
        <v>8568237</v>
      </c>
      <c r="AU131" s="116">
        <f t="shared" si="4"/>
        <v>274817619</v>
      </c>
      <c r="AV131" s="116">
        <f t="shared" si="4"/>
        <v>48148038</v>
      </c>
      <c r="AW131" s="116">
        <f t="shared" si="4"/>
        <v>1106632026</v>
      </c>
      <c r="AX131" s="116">
        <f t="shared" si="4"/>
        <v>19793524</v>
      </c>
      <c r="AY131" s="116">
        <f t="shared" si="4"/>
        <v>12635631</v>
      </c>
      <c r="AZ131" s="116">
        <f t="shared" si="4"/>
        <v>36270954</v>
      </c>
      <c r="BA131" s="116">
        <f t="shared" si="4"/>
        <v>140723437</v>
      </c>
      <c r="BB131" s="116">
        <f t="shared" si="4"/>
        <v>8147439</v>
      </c>
      <c r="BC131" s="116">
        <f t="shared" si="4"/>
        <v>18780618</v>
      </c>
      <c r="BD131" s="116">
        <f t="shared" si="4"/>
        <v>69805231</v>
      </c>
      <c r="BE131" s="116">
        <f t="shared" si="4"/>
        <v>83063016</v>
      </c>
      <c r="BF131" s="116">
        <f t="shared" si="4"/>
        <v>384215462</v>
      </c>
      <c r="BG131" s="116">
        <f t="shared" si="4"/>
        <v>44096092</v>
      </c>
      <c r="BH131" s="116">
        <f t="shared" si="4"/>
        <v>20861567</v>
      </c>
      <c r="BI131" s="116"/>
      <c r="BJ131" s="116"/>
    </row>
    <row r="132" spans="1:62" x14ac:dyDescent="0.3">
      <c r="A132" s="116">
        <f t="shared" si="5"/>
        <v>557</v>
      </c>
      <c r="B132" s="116" t="str">
        <f t="shared" si="4"/>
        <v>Single Audit Only - Total amount of state awards and grants that were audited as major as found on SEFSA</v>
      </c>
      <c r="C132" s="116"/>
      <c r="D132" s="116">
        <f t="shared" si="4"/>
        <v>38339860</v>
      </c>
      <c r="E132" s="116">
        <f t="shared" si="4"/>
        <v>68043162</v>
      </c>
      <c r="F132" s="116">
        <f t="shared" si="4"/>
        <v>65872974</v>
      </c>
      <c r="G132" s="116">
        <f t="shared" si="4"/>
        <v>21837576</v>
      </c>
      <c r="H132" s="116">
        <f t="shared" si="4"/>
        <v>80455903</v>
      </c>
      <c r="I132" s="116">
        <f t="shared" si="4"/>
        <v>33350171</v>
      </c>
      <c r="J132" s="116">
        <f t="shared" si="4"/>
        <v>21560909</v>
      </c>
      <c r="K132" s="116">
        <f t="shared" si="4"/>
        <v>24258964</v>
      </c>
      <c r="L132" s="116">
        <f t="shared" si="4"/>
        <v>46813427</v>
      </c>
      <c r="M132" s="116">
        <f t="shared" si="4"/>
        <v>21555541</v>
      </c>
      <c r="N132" s="116">
        <f t="shared" si="4"/>
        <v>27297331</v>
      </c>
      <c r="O132" s="116">
        <f t="shared" si="4"/>
        <v>86779136</v>
      </c>
      <c r="P132" s="116">
        <f t="shared" si="4"/>
        <v>40331426</v>
      </c>
      <c r="Q132" s="116">
        <f t="shared" si="4"/>
        <v>14317422</v>
      </c>
      <c r="R132" s="116">
        <f t="shared" si="4"/>
        <v>107417110</v>
      </c>
      <c r="S132" s="116">
        <f t="shared" si="4"/>
        <v>168515155</v>
      </c>
      <c r="T132" s="116">
        <f t="shared" si="4"/>
        <v>20281801</v>
      </c>
      <c r="U132" s="116">
        <f t="shared" si="4"/>
        <v>14729444</v>
      </c>
      <c r="V132" s="116">
        <f t="shared" si="4"/>
        <v>1528321</v>
      </c>
      <c r="W132" s="116">
        <f t="shared" si="4"/>
        <v>189723451</v>
      </c>
      <c r="X132" s="116">
        <f t="shared" si="4"/>
        <v>49329888</v>
      </c>
      <c r="Y132" s="116">
        <f t="shared" si="4"/>
        <v>13165332</v>
      </c>
      <c r="Z132" s="116">
        <f t="shared" si="4"/>
        <v>74635601</v>
      </c>
      <c r="AA132" s="116">
        <f t="shared" si="4"/>
        <v>15870111</v>
      </c>
      <c r="AB132" s="116">
        <f t="shared" si="4"/>
        <v>37740599</v>
      </c>
      <c r="AC132" s="116">
        <f t="shared" si="4"/>
        <v>176878579</v>
      </c>
      <c r="AD132" s="116">
        <f t="shared" si="4"/>
        <v>19080377</v>
      </c>
      <c r="AE132" s="116">
        <f t="shared" si="4"/>
        <v>108324946</v>
      </c>
      <c r="AF132" s="116">
        <f t="shared" si="4"/>
        <v>53592992</v>
      </c>
      <c r="AG132" s="116">
        <f t="shared" si="4"/>
        <v>20832293</v>
      </c>
      <c r="AH132" s="116">
        <f t="shared" si="4"/>
        <v>174761500</v>
      </c>
      <c r="AI132" s="116">
        <f t="shared" si="4"/>
        <v>82253006</v>
      </c>
      <c r="AJ132" s="116">
        <f t="shared" si="4"/>
        <v>138071850</v>
      </c>
      <c r="AK132" s="116">
        <f t="shared" si="4"/>
        <v>56566222</v>
      </c>
      <c r="AL132" s="116">
        <f t="shared" si="4"/>
        <v>61982477</v>
      </c>
      <c r="AM132" s="116">
        <f t="shared" si="4"/>
        <v>44997965</v>
      </c>
      <c r="AN132" s="116">
        <f t="shared" si="4"/>
        <v>62927245</v>
      </c>
      <c r="AO132" s="116">
        <f t="shared" si="4"/>
        <v>45153469</v>
      </c>
      <c r="AP132" s="116">
        <f t="shared" si="4"/>
        <v>56025608</v>
      </c>
      <c r="AQ132" s="116">
        <f t="shared" si="4"/>
        <v>18815910</v>
      </c>
      <c r="AR132" s="116">
        <f t="shared" si="4"/>
        <v>15200089</v>
      </c>
      <c r="AS132" s="116">
        <f t="shared" si="4"/>
        <v>25539942</v>
      </c>
      <c r="AT132" s="116">
        <f t="shared" si="4"/>
        <v>7615318</v>
      </c>
      <c r="AU132" s="116">
        <f t="shared" si="4"/>
        <v>256941899</v>
      </c>
      <c r="AV132" s="116">
        <f t="shared" si="4"/>
        <v>44982690</v>
      </c>
      <c r="AW132" s="116">
        <f t="shared" si="4"/>
        <v>1038088448</v>
      </c>
      <c r="AX132" s="116">
        <f t="shared" si="4"/>
        <v>18921526</v>
      </c>
      <c r="AY132" s="116">
        <f t="shared" si="4"/>
        <v>12113666</v>
      </c>
      <c r="AZ132" s="116">
        <f t="shared" si="4"/>
        <v>33334619</v>
      </c>
      <c r="BA132" s="116">
        <f t="shared" si="4"/>
        <v>133310663</v>
      </c>
      <c r="BB132" s="116">
        <f t="shared" si="4"/>
        <v>7585095</v>
      </c>
      <c r="BC132" s="116">
        <f t="shared" si="4"/>
        <v>17055168</v>
      </c>
      <c r="BD132" s="116">
        <f t="shared" si="4"/>
        <v>65329887</v>
      </c>
      <c r="BE132" s="116">
        <f t="shared" si="4"/>
        <v>74548376</v>
      </c>
      <c r="BF132" s="116">
        <f t="shared" si="4"/>
        <v>358257604</v>
      </c>
      <c r="BG132" s="116">
        <f t="shared" si="4"/>
        <v>40237324</v>
      </c>
      <c r="BH132" s="116">
        <f t="shared" si="4"/>
        <v>19230213</v>
      </c>
      <c r="BI132" s="116"/>
      <c r="BJ132" s="116"/>
    </row>
    <row r="133" spans="1:62" x14ac:dyDescent="0.3">
      <c r="A133" s="116">
        <f>A59</f>
        <v>606</v>
      </c>
      <c r="B133" s="116" t="str">
        <f t="shared" ref="B133:BH133" si="6">B59</f>
        <v>Compliance opinion - enter "1" for clean Opinion or "2" for other than clean opinion</v>
      </c>
      <c r="C133" s="116"/>
      <c r="D133" s="116">
        <f t="shared" si="6"/>
        <v>1</v>
      </c>
      <c r="E133" s="116">
        <f t="shared" si="6"/>
        <v>1</v>
      </c>
      <c r="F133" s="116">
        <f t="shared" si="6"/>
        <v>1</v>
      </c>
      <c r="G133" s="116">
        <f t="shared" si="6"/>
        <v>1</v>
      </c>
      <c r="H133" s="116">
        <f t="shared" si="6"/>
        <v>1</v>
      </c>
      <c r="I133" s="116">
        <f t="shared" si="6"/>
        <v>1</v>
      </c>
      <c r="J133" s="116">
        <f t="shared" si="6"/>
        <v>1</v>
      </c>
      <c r="K133" s="116">
        <f t="shared" si="6"/>
        <v>1</v>
      </c>
      <c r="L133" s="116">
        <f t="shared" si="6"/>
        <v>1</v>
      </c>
      <c r="M133" s="116">
        <f t="shared" si="6"/>
        <v>1</v>
      </c>
      <c r="N133" s="116">
        <f t="shared" si="6"/>
        <v>1</v>
      </c>
      <c r="O133" s="116">
        <f t="shared" si="6"/>
        <v>1</v>
      </c>
      <c r="P133" s="116">
        <f t="shared" si="6"/>
        <v>1</v>
      </c>
      <c r="Q133" s="116">
        <f t="shared" si="6"/>
        <v>1</v>
      </c>
      <c r="R133" s="116">
        <f t="shared" si="6"/>
        <v>1</v>
      </c>
      <c r="S133" s="116">
        <f t="shared" si="6"/>
        <v>1</v>
      </c>
      <c r="T133" s="116">
        <f t="shared" si="6"/>
        <v>1</v>
      </c>
      <c r="U133" s="116">
        <f t="shared" si="6"/>
        <v>1</v>
      </c>
      <c r="V133" s="116">
        <f t="shared" si="6"/>
        <v>1</v>
      </c>
      <c r="W133" s="116">
        <f t="shared" si="6"/>
        <v>1</v>
      </c>
      <c r="X133" s="116">
        <f t="shared" si="6"/>
        <v>1</v>
      </c>
      <c r="Y133" s="116">
        <f t="shared" si="6"/>
        <v>1</v>
      </c>
      <c r="Z133" s="116">
        <f t="shared" si="6"/>
        <v>1</v>
      </c>
      <c r="AA133" s="116">
        <f t="shared" si="6"/>
        <v>1</v>
      </c>
      <c r="AB133" s="116">
        <f t="shared" si="6"/>
        <v>1</v>
      </c>
      <c r="AC133" s="116">
        <f t="shared" si="6"/>
        <v>1</v>
      </c>
      <c r="AD133" s="116">
        <f t="shared" si="6"/>
        <v>1</v>
      </c>
      <c r="AE133" s="116">
        <f t="shared" si="6"/>
        <v>1</v>
      </c>
      <c r="AF133" s="116">
        <f t="shared" si="6"/>
        <v>1</v>
      </c>
      <c r="AG133" s="116">
        <f t="shared" si="6"/>
        <v>1</v>
      </c>
      <c r="AH133" s="116">
        <f t="shared" si="6"/>
        <v>1</v>
      </c>
      <c r="AI133" s="116">
        <f t="shared" si="6"/>
        <v>1</v>
      </c>
      <c r="AJ133" s="116">
        <f t="shared" si="6"/>
        <v>1</v>
      </c>
      <c r="AK133" s="116">
        <f t="shared" si="6"/>
        <v>1</v>
      </c>
      <c r="AL133" s="116">
        <f t="shared" si="6"/>
        <v>1</v>
      </c>
      <c r="AM133" s="116">
        <f t="shared" si="6"/>
        <v>1</v>
      </c>
      <c r="AN133" s="116">
        <f t="shared" si="6"/>
        <v>1</v>
      </c>
      <c r="AO133" s="116">
        <f t="shared" si="6"/>
        <v>1</v>
      </c>
      <c r="AP133" s="116">
        <f t="shared" si="6"/>
        <v>1</v>
      </c>
      <c r="AQ133" s="116">
        <f t="shared" si="6"/>
        <v>1</v>
      </c>
      <c r="AR133" s="116">
        <f t="shared" si="6"/>
        <v>1</v>
      </c>
      <c r="AS133" s="116">
        <f t="shared" si="6"/>
        <v>1</v>
      </c>
      <c r="AT133" s="116">
        <f t="shared" si="6"/>
        <v>1</v>
      </c>
      <c r="AU133" s="116">
        <f t="shared" si="6"/>
        <v>1</v>
      </c>
      <c r="AV133" s="116">
        <f t="shared" si="6"/>
        <v>1</v>
      </c>
      <c r="AW133" s="116">
        <f t="shared" si="6"/>
        <v>1</v>
      </c>
      <c r="AX133" s="116">
        <f t="shared" si="6"/>
        <v>1</v>
      </c>
      <c r="AY133" s="116">
        <f t="shared" si="6"/>
        <v>1</v>
      </c>
      <c r="AZ133" s="116">
        <f t="shared" si="6"/>
        <v>1</v>
      </c>
      <c r="BA133" s="116">
        <f t="shared" si="6"/>
        <v>1</v>
      </c>
      <c r="BB133" s="116">
        <f t="shared" si="6"/>
        <v>1</v>
      </c>
      <c r="BC133" s="116">
        <f t="shared" si="6"/>
        <v>1</v>
      </c>
      <c r="BD133" s="116">
        <f t="shared" si="6"/>
        <v>1</v>
      </c>
      <c r="BE133" s="116">
        <f t="shared" si="6"/>
        <v>1</v>
      </c>
      <c r="BF133" s="116">
        <f t="shared" si="6"/>
        <v>1</v>
      </c>
      <c r="BG133" s="116">
        <f t="shared" si="6"/>
        <v>1</v>
      </c>
      <c r="BH133" s="116">
        <f t="shared" si="6"/>
        <v>1</v>
      </c>
      <c r="BI133" s="116"/>
      <c r="BJ133" s="116"/>
    </row>
    <row r="134" spans="1:62" x14ac:dyDescent="0.3">
      <c r="A134" s="518">
        <v>620</v>
      </c>
      <c r="B134" s="116" t="s">
        <v>924</v>
      </c>
    </row>
    <row r="135" spans="1:62" x14ac:dyDescent="0.3">
      <c r="A135" s="116">
        <f>A53</f>
        <v>577</v>
      </c>
      <c r="B135" s="116" t="str">
        <f t="shared" ref="B135:BH135" si="7">B53</f>
        <v>Yes  or "1" indicates unit has defined benefit other than the ones adm. By the state</v>
      </c>
      <c r="C135" s="116"/>
      <c r="D135" s="116">
        <f t="shared" si="7"/>
        <v>0</v>
      </c>
      <c r="E135" s="116">
        <f t="shared" si="7"/>
        <v>2</v>
      </c>
      <c r="F135" s="116">
        <f t="shared" si="7"/>
        <v>2</v>
      </c>
      <c r="G135" s="116">
        <f t="shared" si="7"/>
        <v>2</v>
      </c>
      <c r="H135" s="116">
        <f t="shared" si="7"/>
        <v>2</v>
      </c>
      <c r="I135" s="116">
        <f t="shared" si="7"/>
        <v>2</v>
      </c>
      <c r="J135" s="116">
        <f t="shared" si="7"/>
        <v>2</v>
      </c>
      <c r="K135" s="116">
        <f t="shared" si="7"/>
        <v>2</v>
      </c>
      <c r="L135" s="116">
        <f t="shared" si="7"/>
        <v>0</v>
      </c>
      <c r="M135" s="116">
        <f t="shared" si="7"/>
        <v>0</v>
      </c>
      <c r="N135" s="116">
        <f t="shared" si="7"/>
        <v>2</v>
      </c>
      <c r="O135" s="116">
        <f t="shared" si="7"/>
        <v>2</v>
      </c>
      <c r="P135" s="116">
        <f t="shared" si="7"/>
        <v>2</v>
      </c>
      <c r="Q135" s="116">
        <f t="shared" si="7"/>
        <v>2</v>
      </c>
      <c r="R135" s="116">
        <f t="shared" si="7"/>
        <v>2</v>
      </c>
      <c r="S135" s="116">
        <f t="shared" si="7"/>
        <v>2</v>
      </c>
      <c r="T135" s="116">
        <f t="shared" si="7"/>
        <v>2</v>
      </c>
      <c r="U135" s="116">
        <f t="shared" si="7"/>
        <v>2</v>
      </c>
      <c r="V135" s="116">
        <f t="shared" si="7"/>
        <v>2</v>
      </c>
      <c r="W135" s="116">
        <f t="shared" si="7"/>
        <v>2</v>
      </c>
      <c r="X135" s="116">
        <f t="shared" si="7"/>
        <v>2</v>
      </c>
      <c r="Y135" s="116">
        <f t="shared" si="7"/>
        <v>2</v>
      </c>
      <c r="Z135" s="116">
        <f t="shared" si="7"/>
        <v>0</v>
      </c>
      <c r="AA135" s="116">
        <f t="shared" si="7"/>
        <v>0</v>
      </c>
      <c r="AB135" s="116">
        <f t="shared" si="7"/>
        <v>2</v>
      </c>
      <c r="AC135" s="116">
        <f t="shared" si="7"/>
        <v>0</v>
      </c>
      <c r="AD135" s="116">
        <f t="shared" si="7"/>
        <v>2</v>
      </c>
      <c r="AE135" s="116">
        <f t="shared" si="7"/>
        <v>2</v>
      </c>
      <c r="AF135" s="116">
        <f t="shared" si="7"/>
        <v>2</v>
      </c>
      <c r="AG135" s="116">
        <f t="shared" si="7"/>
        <v>0</v>
      </c>
      <c r="AH135" s="116">
        <f t="shared" si="7"/>
        <v>2</v>
      </c>
      <c r="AI135" s="116">
        <f t="shared" si="7"/>
        <v>2</v>
      </c>
      <c r="AJ135" s="116">
        <f t="shared" si="7"/>
        <v>0</v>
      </c>
      <c r="AK135" s="116">
        <f t="shared" si="7"/>
        <v>2</v>
      </c>
      <c r="AL135" s="116">
        <f t="shared" si="7"/>
        <v>2</v>
      </c>
      <c r="AM135" s="116">
        <f t="shared" si="7"/>
        <v>2</v>
      </c>
      <c r="AN135" s="116">
        <f t="shared" si="7"/>
        <v>0</v>
      </c>
      <c r="AO135" s="116">
        <f t="shared" si="7"/>
        <v>2</v>
      </c>
      <c r="AP135" s="116">
        <f t="shared" si="7"/>
        <v>2</v>
      </c>
      <c r="AQ135" s="116">
        <f t="shared" si="7"/>
        <v>2</v>
      </c>
      <c r="AR135" s="116">
        <f t="shared" si="7"/>
        <v>2</v>
      </c>
      <c r="AS135" s="116">
        <f t="shared" si="7"/>
        <v>2</v>
      </c>
      <c r="AT135" s="116">
        <f t="shared" si="7"/>
        <v>2</v>
      </c>
      <c r="AU135" s="116">
        <f t="shared" si="7"/>
        <v>2</v>
      </c>
      <c r="AV135" s="116">
        <f t="shared" si="7"/>
        <v>2</v>
      </c>
      <c r="AW135" s="116">
        <f t="shared" si="7"/>
        <v>2</v>
      </c>
      <c r="AX135" s="116">
        <f t="shared" si="7"/>
        <v>2</v>
      </c>
      <c r="AY135" s="116">
        <f t="shared" si="7"/>
        <v>2</v>
      </c>
      <c r="AZ135" s="116">
        <f t="shared" si="7"/>
        <v>2</v>
      </c>
      <c r="BA135" s="116">
        <f t="shared" si="7"/>
        <v>2</v>
      </c>
      <c r="BB135" s="116">
        <f t="shared" si="7"/>
        <v>2</v>
      </c>
      <c r="BC135" s="116">
        <f t="shared" si="7"/>
        <v>2</v>
      </c>
      <c r="BD135" s="116">
        <f t="shared" si="7"/>
        <v>2</v>
      </c>
      <c r="BE135" s="116">
        <f t="shared" si="7"/>
        <v>0</v>
      </c>
      <c r="BF135" s="116">
        <f t="shared" si="7"/>
        <v>2</v>
      </c>
      <c r="BG135" s="116">
        <f t="shared" si="7"/>
        <v>2</v>
      </c>
      <c r="BH135" s="116">
        <f t="shared" si="7"/>
        <v>0</v>
      </c>
      <c r="BI135" s="116"/>
      <c r="BJ135" s="116"/>
    </row>
    <row r="136" spans="1:62" x14ac:dyDescent="0.3">
      <c r="A136" s="116">
        <f>A91</f>
        <v>998</v>
      </c>
      <c r="B136" s="116" t="str">
        <f t="shared" ref="B136:BH137" si="8">B91</f>
        <v>CCH Unit Type</v>
      </c>
      <c r="C136" s="116"/>
      <c r="D136" s="116">
        <f t="shared" si="8"/>
        <v>52</v>
      </c>
      <c r="E136" s="116">
        <f t="shared" si="8"/>
        <v>52</v>
      </c>
      <c r="F136" s="116">
        <f t="shared" si="8"/>
        <v>52</v>
      </c>
      <c r="G136" s="116">
        <f t="shared" si="8"/>
        <v>52</v>
      </c>
      <c r="H136" s="116">
        <f t="shared" si="8"/>
        <v>52</v>
      </c>
      <c r="I136" s="116">
        <f t="shared" si="8"/>
        <v>52</v>
      </c>
      <c r="J136" s="116">
        <f t="shared" si="8"/>
        <v>52</v>
      </c>
      <c r="K136" s="116">
        <f t="shared" si="8"/>
        <v>52</v>
      </c>
      <c r="L136" s="116">
        <f t="shared" si="8"/>
        <v>52</v>
      </c>
      <c r="M136" s="116">
        <f t="shared" si="8"/>
        <v>52</v>
      </c>
      <c r="N136" s="116">
        <f t="shared" si="8"/>
        <v>52</v>
      </c>
      <c r="O136" s="116">
        <f t="shared" si="8"/>
        <v>52</v>
      </c>
      <c r="P136" s="116">
        <f t="shared" si="8"/>
        <v>52</v>
      </c>
      <c r="Q136" s="116">
        <f t="shared" si="8"/>
        <v>52</v>
      </c>
      <c r="R136" s="116">
        <f t="shared" si="8"/>
        <v>52</v>
      </c>
      <c r="S136" s="116">
        <f t="shared" si="8"/>
        <v>52</v>
      </c>
      <c r="T136" s="116">
        <f t="shared" si="8"/>
        <v>52</v>
      </c>
      <c r="U136" s="116">
        <f t="shared" si="8"/>
        <v>52</v>
      </c>
      <c r="V136" s="116">
        <f t="shared" si="8"/>
        <v>52</v>
      </c>
      <c r="W136" s="116">
        <f t="shared" si="8"/>
        <v>52</v>
      </c>
      <c r="X136" s="116">
        <f t="shared" si="8"/>
        <v>52</v>
      </c>
      <c r="Y136" s="116">
        <f t="shared" si="8"/>
        <v>52</v>
      </c>
      <c r="Z136" s="116">
        <f t="shared" si="8"/>
        <v>52</v>
      </c>
      <c r="AA136" s="116">
        <f t="shared" si="8"/>
        <v>52</v>
      </c>
      <c r="AB136" s="116">
        <f t="shared" si="8"/>
        <v>52</v>
      </c>
      <c r="AC136" s="116">
        <f t="shared" si="8"/>
        <v>52</v>
      </c>
      <c r="AD136" s="116">
        <f t="shared" si="8"/>
        <v>52</v>
      </c>
      <c r="AE136" s="116">
        <f t="shared" si="8"/>
        <v>52</v>
      </c>
      <c r="AF136" s="116">
        <f t="shared" si="8"/>
        <v>52</v>
      </c>
      <c r="AG136" s="116">
        <f t="shared" si="8"/>
        <v>52</v>
      </c>
      <c r="AH136" s="116">
        <f t="shared" si="8"/>
        <v>52</v>
      </c>
      <c r="AI136" s="116">
        <f t="shared" si="8"/>
        <v>52</v>
      </c>
      <c r="AJ136" s="116">
        <f t="shared" si="8"/>
        <v>52</v>
      </c>
      <c r="AK136" s="116">
        <f t="shared" si="8"/>
        <v>52</v>
      </c>
      <c r="AL136" s="116">
        <f t="shared" si="8"/>
        <v>52</v>
      </c>
      <c r="AM136" s="116">
        <f t="shared" si="8"/>
        <v>52</v>
      </c>
      <c r="AN136" s="116">
        <f t="shared" si="8"/>
        <v>52</v>
      </c>
      <c r="AO136" s="116">
        <f t="shared" si="8"/>
        <v>52</v>
      </c>
      <c r="AP136" s="116">
        <f t="shared" si="8"/>
        <v>52</v>
      </c>
      <c r="AQ136" s="116">
        <f t="shared" si="8"/>
        <v>52</v>
      </c>
      <c r="AR136" s="116">
        <f t="shared" si="8"/>
        <v>52</v>
      </c>
      <c r="AS136" s="116">
        <f t="shared" si="8"/>
        <v>52</v>
      </c>
      <c r="AT136" s="116">
        <f t="shared" si="8"/>
        <v>52</v>
      </c>
      <c r="AU136" s="116">
        <f t="shared" si="8"/>
        <v>52</v>
      </c>
      <c r="AV136" s="116">
        <f t="shared" si="8"/>
        <v>52</v>
      </c>
      <c r="AW136" s="116">
        <f t="shared" si="8"/>
        <v>52</v>
      </c>
      <c r="AX136" s="116">
        <f t="shared" si="8"/>
        <v>52</v>
      </c>
      <c r="AY136" s="116">
        <f t="shared" si="8"/>
        <v>52</v>
      </c>
      <c r="AZ136" s="116">
        <f t="shared" si="8"/>
        <v>52</v>
      </c>
      <c r="BA136" s="116">
        <f t="shared" si="8"/>
        <v>52</v>
      </c>
      <c r="BB136" s="116">
        <f t="shared" si="8"/>
        <v>52</v>
      </c>
      <c r="BC136" s="116">
        <f t="shared" si="8"/>
        <v>52</v>
      </c>
      <c r="BD136" s="116">
        <f t="shared" si="8"/>
        <v>52</v>
      </c>
      <c r="BE136" s="116">
        <f t="shared" si="8"/>
        <v>52</v>
      </c>
      <c r="BF136" s="116">
        <f t="shared" si="8"/>
        <v>52</v>
      </c>
      <c r="BG136" s="116">
        <f t="shared" si="8"/>
        <v>52</v>
      </c>
      <c r="BH136" s="116">
        <f t="shared" si="8"/>
        <v>52</v>
      </c>
      <c r="BI136" s="116"/>
      <c r="BJ136" s="116"/>
    </row>
    <row r="137" spans="1:62" x14ac:dyDescent="0.3">
      <c r="A137" s="116">
        <f>A92</f>
        <v>999</v>
      </c>
      <c r="B137" s="116" t="str">
        <f t="shared" si="8"/>
        <v>CCH Unit Code</v>
      </c>
      <c r="C137" s="116"/>
      <c r="D137" s="116">
        <f t="shared" si="8"/>
        <v>52821</v>
      </c>
      <c r="E137" s="116">
        <f t="shared" si="8"/>
        <v>52823</v>
      </c>
      <c r="F137" s="116">
        <f t="shared" si="8"/>
        <v>52824</v>
      </c>
      <c r="G137" s="116">
        <f t="shared" si="8"/>
        <v>52825</v>
      </c>
      <c r="H137" s="116">
        <f t="shared" si="8"/>
        <v>52826</v>
      </c>
      <c r="I137" s="116">
        <f t="shared" si="8"/>
        <v>52827</v>
      </c>
      <c r="J137" s="116">
        <f t="shared" si="8"/>
        <v>52828</v>
      </c>
      <c r="K137" s="116">
        <f t="shared" si="8"/>
        <v>52829</v>
      </c>
      <c r="L137" s="116">
        <f t="shared" si="8"/>
        <v>52830</v>
      </c>
      <c r="M137" s="116">
        <f t="shared" si="8"/>
        <v>52831</v>
      </c>
      <c r="N137" s="116">
        <f t="shared" si="8"/>
        <v>52832</v>
      </c>
      <c r="O137" s="116">
        <f t="shared" si="8"/>
        <v>52833</v>
      </c>
      <c r="P137" s="116">
        <f t="shared" si="8"/>
        <v>52834</v>
      </c>
      <c r="Q137" s="116">
        <f t="shared" si="8"/>
        <v>52835</v>
      </c>
      <c r="R137" s="116">
        <f t="shared" si="8"/>
        <v>52994</v>
      </c>
      <c r="S137" s="116">
        <f t="shared" si="8"/>
        <v>52836</v>
      </c>
      <c r="T137" s="116">
        <f t="shared" si="8"/>
        <v>52837</v>
      </c>
      <c r="U137" s="116">
        <f t="shared" si="8"/>
        <v>52838</v>
      </c>
      <c r="V137" s="116">
        <f t="shared" si="8"/>
        <v>524017</v>
      </c>
      <c r="W137" s="116">
        <f t="shared" si="8"/>
        <v>52839</v>
      </c>
      <c r="X137" s="116">
        <f t="shared" si="8"/>
        <v>52840</v>
      </c>
      <c r="Y137" s="116">
        <f t="shared" si="8"/>
        <v>52841</v>
      </c>
      <c r="Z137" s="116">
        <f t="shared" si="8"/>
        <v>52842</v>
      </c>
      <c r="AA137" s="116">
        <f t="shared" si="8"/>
        <v>52843</v>
      </c>
      <c r="AB137" s="116">
        <f t="shared" si="8"/>
        <v>52844</v>
      </c>
      <c r="AC137" s="116">
        <f t="shared" si="8"/>
        <v>52845</v>
      </c>
      <c r="AD137" s="116">
        <f t="shared" si="8"/>
        <v>52846</v>
      </c>
      <c r="AE137" s="116">
        <f t="shared" si="8"/>
        <v>52847</v>
      </c>
      <c r="AF137" s="116">
        <f t="shared" si="8"/>
        <v>52848</v>
      </c>
      <c r="AG137" s="116">
        <f t="shared" si="8"/>
        <v>52849</v>
      </c>
      <c r="AH137" s="116">
        <f t="shared" si="8"/>
        <v>52850</v>
      </c>
      <c r="AI137" s="116">
        <f t="shared" si="8"/>
        <v>52851</v>
      </c>
      <c r="AJ137" s="116">
        <f t="shared" si="8"/>
        <v>52995</v>
      </c>
      <c r="AK137" s="116">
        <f t="shared" si="8"/>
        <v>52852</v>
      </c>
      <c r="AL137" s="116">
        <f t="shared" si="8"/>
        <v>52853</v>
      </c>
      <c r="AM137" s="116">
        <f t="shared" si="8"/>
        <v>52854</v>
      </c>
      <c r="AN137" s="116">
        <f t="shared" si="8"/>
        <v>52856</v>
      </c>
      <c r="AO137" s="116">
        <f t="shared" si="8"/>
        <v>52857</v>
      </c>
      <c r="AP137" s="116">
        <f t="shared" si="8"/>
        <v>52858</v>
      </c>
      <c r="AQ137" s="116">
        <f t="shared" si="8"/>
        <v>52859</v>
      </c>
      <c r="AR137" s="116">
        <f t="shared" si="8"/>
        <v>52860</v>
      </c>
      <c r="AS137" s="116">
        <f t="shared" si="8"/>
        <v>52861</v>
      </c>
      <c r="AT137" s="116">
        <f t="shared" si="8"/>
        <v>52862</v>
      </c>
      <c r="AU137" s="116">
        <f t="shared" si="8"/>
        <v>52863</v>
      </c>
      <c r="AV137" s="116">
        <f t="shared" si="8"/>
        <v>52864</v>
      </c>
      <c r="AW137" s="116">
        <f t="shared" si="8"/>
        <v>52865</v>
      </c>
      <c r="AX137" s="116">
        <f t="shared" si="8"/>
        <v>52866</v>
      </c>
      <c r="AY137" s="116">
        <f t="shared" si="8"/>
        <v>52867</v>
      </c>
      <c r="AZ137" s="116">
        <f t="shared" si="8"/>
        <v>52868</v>
      </c>
      <c r="BA137" s="116">
        <f t="shared" si="8"/>
        <v>52869</v>
      </c>
      <c r="BB137" s="116">
        <f t="shared" si="8"/>
        <v>52870</v>
      </c>
      <c r="BC137" s="116">
        <f t="shared" si="8"/>
        <v>52871</v>
      </c>
      <c r="BD137" s="116">
        <f t="shared" si="8"/>
        <v>52872</v>
      </c>
      <c r="BE137" s="116">
        <f t="shared" si="8"/>
        <v>52873</v>
      </c>
      <c r="BF137" s="116">
        <f t="shared" si="8"/>
        <v>52996</v>
      </c>
      <c r="BG137" s="116">
        <f t="shared" si="8"/>
        <v>52874</v>
      </c>
      <c r="BH137" s="116">
        <f t="shared" si="8"/>
        <v>52875</v>
      </c>
      <c r="BI137" s="116"/>
      <c r="BJ137" s="116"/>
    </row>
    <row r="138" spans="1:62" x14ac:dyDescent="0.3">
      <c r="A138" s="519">
        <f>A73</f>
        <v>906</v>
      </c>
      <c r="B138" s="116" t="str">
        <f t="shared" ref="B138:BH139" si="9">B73</f>
        <v>TD-Was a Unmodified Audit Opinion issued?</v>
      </c>
      <c r="C138" s="116"/>
      <c r="D138" s="116">
        <f t="shared" si="9"/>
        <v>1</v>
      </c>
      <c r="E138" s="116">
        <f t="shared" si="9"/>
        <v>1</v>
      </c>
      <c r="F138" s="116">
        <f t="shared" si="9"/>
        <v>1</v>
      </c>
      <c r="G138" s="116">
        <f t="shared" si="9"/>
        <v>1</v>
      </c>
      <c r="H138" s="116">
        <f t="shared" si="9"/>
        <v>1</v>
      </c>
      <c r="I138" s="116">
        <f t="shared" si="9"/>
        <v>1</v>
      </c>
      <c r="J138" s="116">
        <f t="shared" si="9"/>
        <v>1</v>
      </c>
      <c r="K138" s="116">
        <f t="shared" si="9"/>
        <v>1</v>
      </c>
      <c r="L138" s="116">
        <f t="shared" si="9"/>
        <v>1</v>
      </c>
      <c r="M138" s="116">
        <f t="shared" si="9"/>
        <v>1</v>
      </c>
      <c r="N138" s="116">
        <f t="shared" si="9"/>
        <v>1</v>
      </c>
      <c r="O138" s="116">
        <f t="shared" si="9"/>
        <v>1</v>
      </c>
      <c r="P138" s="116">
        <f t="shared" si="9"/>
        <v>1</v>
      </c>
      <c r="Q138" s="116">
        <f t="shared" si="9"/>
        <v>1</v>
      </c>
      <c r="R138" s="116">
        <f t="shared" si="9"/>
        <v>1</v>
      </c>
      <c r="S138" s="116">
        <f t="shared" si="9"/>
        <v>1</v>
      </c>
      <c r="T138" s="116">
        <f t="shared" si="9"/>
        <v>1</v>
      </c>
      <c r="U138" s="116">
        <f t="shared" si="9"/>
        <v>1</v>
      </c>
      <c r="V138" s="116">
        <f t="shared" si="9"/>
        <v>1</v>
      </c>
      <c r="W138" s="116">
        <f t="shared" si="9"/>
        <v>1</v>
      </c>
      <c r="X138" s="116">
        <f t="shared" si="9"/>
        <v>1</v>
      </c>
      <c r="Y138" s="116">
        <f t="shared" si="9"/>
        <v>1</v>
      </c>
      <c r="Z138" s="116">
        <f t="shared" si="9"/>
        <v>1</v>
      </c>
      <c r="AA138" s="116">
        <f t="shared" si="9"/>
        <v>1</v>
      </c>
      <c r="AB138" s="116">
        <f t="shared" si="9"/>
        <v>1</v>
      </c>
      <c r="AC138" s="116">
        <f t="shared" si="9"/>
        <v>1</v>
      </c>
      <c r="AD138" s="116">
        <f t="shared" si="9"/>
        <v>1</v>
      </c>
      <c r="AE138" s="116">
        <f t="shared" si="9"/>
        <v>1</v>
      </c>
      <c r="AF138" s="116">
        <f t="shared" si="9"/>
        <v>1</v>
      </c>
      <c r="AG138" s="116">
        <f t="shared" si="9"/>
        <v>1</v>
      </c>
      <c r="AH138" s="116">
        <f t="shared" si="9"/>
        <v>1</v>
      </c>
      <c r="AI138" s="116">
        <f t="shared" si="9"/>
        <v>1</v>
      </c>
      <c r="AJ138" s="116">
        <f t="shared" si="9"/>
        <v>1</v>
      </c>
      <c r="AK138" s="116">
        <f t="shared" si="9"/>
        <v>1</v>
      </c>
      <c r="AL138" s="116">
        <f t="shared" si="9"/>
        <v>1</v>
      </c>
      <c r="AM138" s="116">
        <f t="shared" si="9"/>
        <v>1</v>
      </c>
      <c r="AN138" s="116">
        <f t="shared" si="9"/>
        <v>1</v>
      </c>
      <c r="AO138" s="116">
        <f t="shared" si="9"/>
        <v>1</v>
      </c>
      <c r="AP138" s="116">
        <f t="shared" si="9"/>
        <v>1</v>
      </c>
      <c r="AQ138" s="116">
        <f t="shared" si="9"/>
        <v>1</v>
      </c>
      <c r="AR138" s="116">
        <f t="shared" si="9"/>
        <v>1</v>
      </c>
      <c r="AS138" s="116">
        <f t="shared" si="9"/>
        <v>1</v>
      </c>
      <c r="AT138" s="116">
        <f t="shared" si="9"/>
        <v>1</v>
      </c>
      <c r="AU138" s="116">
        <f t="shared" si="9"/>
        <v>1</v>
      </c>
      <c r="AV138" s="116">
        <f t="shared" si="9"/>
        <v>1</v>
      </c>
      <c r="AW138" s="116">
        <f t="shared" si="9"/>
        <v>1</v>
      </c>
      <c r="AX138" s="116">
        <f t="shared" si="9"/>
        <v>1</v>
      </c>
      <c r="AY138" s="116">
        <f t="shared" si="9"/>
        <v>1</v>
      </c>
      <c r="AZ138" s="116">
        <f t="shared" si="9"/>
        <v>1</v>
      </c>
      <c r="BA138" s="116">
        <f t="shared" si="9"/>
        <v>1</v>
      </c>
      <c r="BB138" s="116">
        <f t="shared" si="9"/>
        <v>1</v>
      </c>
      <c r="BC138" s="116">
        <f t="shared" si="9"/>
        <v>1</v>
      </c>
      <c r="BD138" s="116">
        <f t="shared" si="9"/>
        <v>1</v>
      </c>
      <c r="BE138" s="116">
        <f t="shared" si="9"/>
        <v>1</v>
      </c>
      <c r="BF138" s="116">
        <f t="shared" si="9"/>
        <v>1</v>
      </c>
      <c r="BG138" s="116">
        <f t="shared" si="9"/>
        <v>1</v>
      </c>
      <c r="BH138" s="116">
        <f t="shared" si="9"/>
        <v>1</v>
      </c>
      <c r="BI138" s="116"/>
      <c r="BJ138" s="116"/>
    </row>
    <row r="139" spans="1:62" x14ac:dyDescent="0.3">
      <c r="A139" s="519">
        <f>A74</f>
        <v>907</v>
      </c>
      <c r="B139" s="116" t="str">
        <f t="shared" si="9"/>
        <v>TD-Was there a finding for lack of segregation of duties at this unit?</v>
      </c>
      <c r="C139" s="116"/>
      <c r="D139" s="116">
        <f t="shared" si="9"/>
        <v>2</v>
      </c>
      <c r="E139" s="116">
        <f t="shared" si="9"/>
        <v>2</v>
      </c>
      <c r="F139" s="116">
        <f t="shared" si="9"/>
        <v>2</v>
      </c>
      <c r="G139" s="116">
        <f t="shared" si="9"/>
        <v>2</v>
      </c>
      <c r="H139" s="116">
        <f t="shared" si="9"/>
        <v>2</v>
      </c>
      <c r="I139" s="116">
        <f t="shared" si="9"/>
        <v>2</v>
      </c>
      <c r="J139" s="116">
        <f t="shared" si="9"/>
        <v>2</v>
      </c>
      <c r="K139" s="116">
        <f t="shared" si="9"/>
        <v>2</v>
      </c>
      <c r="L139" s="116">
        <f t="shared" si="9"/>
        <v>2</v>
      </c>
      <c r="M139" s="116">
        <f t="shared" si="9"/>
        <v>2</v>
      </c>
      <c r="N139" s="116">
        <f t="shared" si="9"/>
        <v>2</v>
      </c>
      <c r="O139" s="116">
        <f t="shared" si="9"/>
        <v>2</v>
      </c>
      <c r="P139" s="116">
        <f t="shared" si="9"/>
        <v>2</v>
      </c>
      <c r="Q139" s="116">
        <f t="shared" si="9"/>
        <v>2</v>
      </c>
      <c r="R139" s="116">
        <f t="shared" si="9"/>
        <v>2</v>
      </c>
      <c r="S139" s="116">
        <f t="shared" si="9"/>
        <v>2</v>
      </c>
      <c r="T139" s="116">
        <f t="shared" si="9"/>
        <v>2</v>
      </c>
      <c r="U139" s="116">
        <f t="shared" si="9"/>
        <v>2</v>
      </c>
      <c r="V139" s="116">
        <f t="shared" si="9"/>
        <v>2</v>
      </c>
      <c r="W139" s="116">
        <f t="shared" si="9"/>
        <v>2</v>
      </c>
      <c r="X139" s="116">
        <f t="shared" si="9"/>
        <v>2</v>
      </c>
      <c r="Y139" s="116">
        <f t="shared" si="9"/>
        <v>2</v>
      </c>
      <c r="Z139" s="116">
        <f t="shared" si="9"/>
        <v>2</v>
      </c>
      <c r="AA139" s="116">
        <f t="shared" si="9"/>
        <v>2</v>
      </c>
      <c r="AB139" s="116">
        <f t="shared" si="9"/>
        <v>2</v>
      </c>
      <c r="AC139" s="116">
        <f t="shared" si="9"/>
        <v>2</v>
      </c>
      <c r="AD139" s="116">
        <f t="shared" si="9"/>
        <v>2</v>
      </c>
      <c r="AE139" s="116">
        <f t="shared" si="9"/>
        <v>2</v>
      </c>
      <c r="AF139" s="116">
        <f t="shared" si="9"/>
        <v>2</v>
      </c>
      <c r="AG139" s="116">
        <f t="shared" si="9"/>
        <v>2</v>
      </c>
      <c r="AH139" s="116">
        <f t="shared" si="9"/>
        <v>2</v>
      </c>
      <c r="AI139" s="116">
        <f t="shared" si="9"/>
        <v>2</v>
      </c>
      <c r="AJ139" s="116">
        <f t="shared" si="9"/>
        <v>2</v>
      </c>
      <c r="AK139" s="116">
        <f t="shared" si="9"/>
        <v>2</v>
      </c>
      <c r="AL139" s="116">
        <f t="shared" si="9"/>
        <v>2</v>
      </c>
      <c r="AM139" s="116">
        <f t="shared" si="9"/>
        <v>2</v>
      </c>
      <c r="AN139" s="116">
        <f t="shared" si="9"/>
        <v>2</v>
      </c>
      <c r="AO139" s="116">
        <f t="shared" si="9"/>
        <v>2</v>
      </c>
      <c r="AP139" s="116">
        <f t="shared" si="9"/>
        <v>2</v>
      </c>
      <c r="AQ139" s="116">
        <f t="shared" si="9"/>
        <v>2</v>
      </c>
      <c r="AR139" s="116">
        <f t="shared" si="9"/>
        <v>2</v>
      </c>
      <c r="AS139" s="116">
        <f t="shared" si="9"/>
        <v>2</v>
      </c>
      <c r="AT139" s="116">
        <f t="shared" si="9"/>
        <v>2</v>
      </c>
      <c r="AU139" s="116">
        <f t="shared" si="9"/>
        <v>2</v>
      </c>
      <c r="AV139" s="116">
        <f t="shared" si="9"/>
        <v>2</v>
      </c>
      <c r="AW139" s="116">
        <f t="shared" si="9"/>
        <v>2</v>
      </c>
      <c r="AX139" s="116">
        <f t="shared" si="9"/>
        <v>2</v>
      </c>
      <c r="AY139" s="116">
        <f t="shared" si="9"/>
        <v>2</v>
      </c>
      <c r="AZ139" s="116">
        <f t="shared" si="9"/>
        <v>2</v>
      </c>
      <c r="BA139" s="116">
        <f t="shared" si="9"/>
        <v>2</v>
      </c>
      <c r="BB139" s="116">
        <f t="shared" si="9"/>
        <v>2</v>
      </c>
      <c r="BC139" s="116">
        <f t="shared" si="9"/>
        <v>2</v>
      </c>
      <c r="BD139" s="116">
        <f t="shared" si="9"/>
        <v>2</v>
      </c>
      <c r="BE139" s="116">
        <f t="shared" si="9"/>
        <v>2</v>
      </c>
      <c r="BF139" s="116">
        <f t="shared" si="9"/>
        <v>2</v>
      </c>
      <c r="BG139" s="116">
        <f t="shared" si="9"/>
        <v>2</v>
      </c>
      <c r="BH139" s="116">
        <f t="shared" si="9"/>
        <v>2</v>
      </c>
      <c r="BI139" s="116"/>
      <c r="BJ139" s="116"/>
    </row>
    <row r="140" spans="1:62" x14ac:dyDescent="0.3">
      <c r="A140" s="116">
        <f>A79</f>
        <v>951</v>
      </c>
      <c r="B140" s="116" t="str">
        <f t="shared" ref="B140:BH140" si="10">B79</f>
        <v>TD-Is there a finding for lack of technical skills, knowledge and experience (SKE) at this unit?</v>
      </c>
      <c r="C140" s="116"/>
      <c r="D140" s="116">
        <f t="shared" si="10"/>
        <v>2</v>
      </c>
      <c r="E140" s="116">
        <f t="shared" si="10"/>
        <v>2</v>
      </c>
      <c r="F140" s="116">
        <f t="shared" si="10"/>
        <v>2</v>
      </c>
      <c r="G140" s="116">
        <f t="shared" si="10"/>
        <v>2</v>
      </c>
      <c r="H140" s="116">
        <f t="shared" si="10"/>
        <v>2</v>
      </c>
      <c r="I140" s="116">
        <f t="shared" si="10"/>
        <v>2</v>
      </c>
      <c r="J140" s="116">
        <f t="shared" si="10"/>
        <v>2</v>
      </c>
      <c r="K140" s="116">
        <f t="shared" si="10"/>
        <v>2</v>
      </c>
      <c r="L140" s="116">
        <f t="shared" si="10"/>
        <v>2</v>
      </c>
      <c r="M140" s="116">
        <f t="shared" si="10"/>
        <v>2</v>
      </c>
      <c r="N140" s="116">
        <f t="shared" si="10"/>
        <v>2</v>
      </c>
      <c r="O140" s="116">
        <f t="shared" si="10"/>
        <v>2</v>
      </c>
      <c r="P140" s="116">
        <f t="shared" si="10"/>
        <v>2</v>
      </c>
      <c r="Q140" s="116">
        <f t="shared" si="10"/>
        <v>2</v>
      </c>
      <c r="R140" s="116">
        <f t="shared" si="10"/>
        <v>2</v>
      </c>
      <c r="S140" s="116">
        <f t="shared" si="10"/>
        <v>2</v>
      </c>
      <c r="T140" s="116">
        <f t="shared" si="10"/>
        <v>2</v>
      </c>
      <c r="U140" s="116">
        <f t="shared" si="10"/>
        <v>2</v>
      </c>
      <c r="V140" s="116">
        <f t="shared" si="10"/>
        <v>2</v>
      </c>
      <c r="W140" s="116">
        <f t="shared" si="10"/>
        <v>2</v>
      </c>
      <c r="X140" s="116">
        <f t="shared" si="10"/>
        <v>2</v>
      </c>
      <c r="Y140" s="116">
        <f t="shared" si="10"/>
        <v>2</v>
      </c>
      <c r="Z140" s="116">
        <f t="shared" si="10"/>
        <v>2</v>
      </c>
      <c r="AA140" s="116">
        <f t="shared" si="10"/>
        <v>2</v>
      </c>
      <c r="AB140" s="116">
        <f t="shared" si="10"/>
        <v>2</v>
      </c>
      <c r="AC140" s="116">
        <f t="shared" si="10"/>
        <v>2</v>
      </c>
      <c r="AD140" s="116">
        <f t="shared" si="10"/>
        <v>2</v>
      </c>
      <c r="AE140" s="116">
        <f t="shared" si="10"/>
        <v>2</v>
      </c>
      <c r="AF140" s="116">
        <f t="shared" si="10"/>
        <v>2</v>
      </c>
      <c r="AG140" s="116">
        <f t="shared" si="10"/>
        <v>2</v>
      </c>
      <c r="AH140" s="116">
        <f t="shared" si="10"/>
        <v>2</v>
      </c>
      <c r="AI140" s="116">
        <f t="shared" si="10"/>
        <v>2</v>
      </c>
      <c r="AJ140" s="116">
        <f t="shared" si="10"/>
        <v>2</v>
      </c>
      <c r="AK140" s="116">
        <f t="shared" si="10"/>
        <v>2</v>
      </c>
      <c r="AL140" s="116">
        <f t="shared" si="10"/>
        <v>2</v>
      </c>
      <c r="AM140" s="116">
        <f t="shared" si="10"/>
        <v>2</v>
      </c>
      <c r="AN140" s="116">
        <f t="shared" si="10"/>
        <v>2</v>
      </c>
      <c r="AO140" s="116">
        <f t="shared" si="10"/>
        <v>2</v>
      </c>
      <c r="AP140" s="116">
        <f t="shared" si="10"/>
        <v>2</v>
      </c>
      <c r="AQ140" s="116">
        <f t="shared" si="10"/>
        <v>2</v>
      </c>
      <c r="AR140" s="116">
        <f t="shared" si="10"/>
        <v>2</v>
      </c>
      <c r="AS140" s="116">
        <f t="shared" si="10"/>
        <v>2</v>
      </c>
      <c r="AT140" s="116">
        <f t="shared" si="10"/>
        <v>2</v>
      </c>
      <c r="AU140" s="116">
        <f t="shared" si="10"/>
        <v>2</v>
      </c>
      <c r="AV140" s="116">
        <f t="shared" si="10"/>
        <v>2</v>
      </c>
      <c r="AW140" s="116">
        <f t="shared" si="10"/>
        <v>2</v>
      </c>
      <c r="AX140" s="116">
        <f t="shared" si="10"/>
        <v>2</v>
      </c>
      <c r="AY140" s="116">
        <f t="shared" si="10"/>
        <v>2</v>
      </c>
      <c r="AZ140" s="116">
        <f t="shared" si="10"/>
        <v>2</v>
      </c>
      <c r="BA140" s="116">
        <f t="shared" si="10"/>
        <v>2</v>
      </c>
      <c r="BB140" s="116">
        <f t="shared" si="10"/>
        <v>2</v>
      </c>
      <c r="BC140" s="116">
        <f t="shared" si="10"/>
        <v>2</v>
      </c>
      <c r="BD140" s="116">
        <f t="shared" si="10"/>
        <v>2</v>
      </c>
      <c r="BE140" s="116">
        <f t="shared" si="10"/>
        <v>2</v>
      </c>
      <c r="BF140" s="116">
        <f t="shared" si="10"/>
        <v>2</v>
      </c>
      <c r="BG140" s="116">
        <f t="shared" si="10"/>
        <v>2</v>
      </c>
      <c r="BH140" s="116">
        <f t="shared" si="10"/>
        <v>2</v>
      </c>
      <c r="BI140" s="116"/>
      <c r="BJ140" s="116"/>
    </row>
    <row r="141" spans="1:62" x14ac:dyDescent="0.3">
      <c r="A141" s="116">
        <f>A81</f>
        <v>953</v>
      </c>
      <c r="B141" s="116" t="str">
        <f t="shared" ref="B141:BH143" si="11">B81</f>
        <v>TD-Is there is a going concern finding noted in the audit report?</v>
      </c>
      <c r="C141" s="116"/>
      <c r="D141" s="116">
        <f t="shared" si="11"/>
        <v>2</v>
      </c>
      <c r="E141" s="116">
        <f t="shared" si="11"/>
        <v>2</v>
      </c>
      <c r="F141" s="116">
        <f t="shared" si="11"/>
        <v>2</v>
      </c>
      <c r="G141" s="116">
        <f t="shared" si="11"/>
        <v>2</v>
      </c>
      <c r="H141" s="116">
        <f t="shared" si="11"/>
        <v>2</v>
      </c>
      <c r="I141" s="116">
        <f t="shared" si="11"/>
        <v>2</v>
      </c>
      <c r="J141" s="116">
        <f t="shared" si="11"/>
        <v>2</v>
      </c>
      <c r="K141" s="116">
        <f t="shared" si="11"/>
        <v>2</v>
      </c>
      <c r="L141" s="116">
        <f t="shared" si="11"/>
        <v>2</v>
      </c>
      <c r="M141" s="116">
        <f t="shared" si="11"/>
        <v>2</v>
      </c>
      <c r="N141" s="116">
        <f t="shared" si="11"/>
        <v>2</v>
      </c>
      <c r="O141" s="116">
        <f t="shared" si="11"/>
        <v>2</v>
      </c>
      <c r="P141" s="116">
        <f t="shared" si="11"/>
        <v>2</v>
      </c>
      <c r="Q141" s="116">
        <f t="shared" si="11"/>
        <v>2</v>
      </c>
      <c r="R141" s="116">
        <f t="shared" si="11"/>
        <v>2</v>
      </c>
      <c r="S141" s="116">
        <f t="shared" si="11"/>
        <v>2</v>
      </c>
      <c r="T141" s="116">
        <f t="shared" si="11"/>
        <v>2</v>
      </c>
      <c r="U141" s="116">
        <f t="shared" si="11"/>
        <v>2</v>
      </c>
      <c r="V141" s="116">
        <f t="shared" si="11"/>
        <v>2</v>
      </c>
      <c r="W141" s="116">
        <f t="shared" si="11"/>
        <v>2</v>
      </c>
      <c r="X141" s="116">
        <f t="shared" si="11"/>
        <v>2</v>
      </c>
      <c r="Y141" s="116">
        <f t="shared" si="11"/>
        <v>2</v>
      </c>
      <c r="Z141" s="116">
        <f t="shared" si="11"/>
        <v>2</v>
      </c>
      <c r="AA141" s="116">
        <f t="shared" si="11"/>
        <v>2</v>
      </c>
      <c r="AB141" s="116">
        <f t="shared" si="11"/>
        <v>2</v>
      </c>
      <c r="AC141" s="116">
        <f t="shared" si="11"/>
        <v>2</v>
      </c>
      <c r="AD141" s="116">
        <f t="shared" si="11"/>
        <v>2</v>
      </c>
      <c r="AE141" s="116">
        <f t="shared" si="11"/>
        <v>2</v>
      </c>
      <c r="AF141" s="116">
        <f t="shared" si="11"/>
        <v>2</v>
      </c>
      <c r="AG141" s="116">
        <f t="shared" si="11"/>
        <v>2</v>
      </c>
      <c r="AH141" s="116">
        <f t="shared" si="11"/>
        <v>2</v>
      </c>
      <c r="AI141" s="116">
        <f t="shared" si="11"/>
        <v>2</v>
      </c>
      <c r="AJ141" s="116">
        <f t="shared" si="11"/>
        <v>2</v>
      </c>
      <c r="AK141" s="116">
        <f t="shared" si="11"/>
        <v>2</v>
      </c>
      <c r="AL141" s="116">
        <f t="shared" si="11"/>
        <v>2</v>
      </c>
      <c r="AM141" s="116">
        <f t="shared" si="11"/>
        <v>2</v>
      </c>
      <c r="AN141" s="116">
        <f t="shared" si="11"/>
        <v>2</v>
      </c>
      <c r="AO141" s="116">
        <f t="shared" si="11"/>
        <v>2</v>
      </c>
      <c r="AP141" s="116">
        <f t="shared" si="11"/>
        <v>2</v>
      </c>
      <c r="AQ141" s="116">
        <f t="shared" si="11"/>
        <v>2</v>
      </c>
      <c r="AR141" s="116">
        <f t="shared" si="11"/>
        <v>2</v>
      </c>
      <c r="AS141" s="116">
        <f t="shared" si="11"/>
        <v>2</v>
      </c>
      <c r="AT141" s="116">
        <f t="shared" si="11"/>
        <v>2</v>
      </c>
      <c r="AU141" s="116">
        <f t="shared" si="11"/>
        <v>2</v>
      </c>
      <c r="AV141" s="116">
        <f t="shared" si="11"/>
        <v>2</v>
      </c>
      <c r="AW141" s="116">
        <f t="shared" si="11"/>
        <v>2</v>
      </c>
      <c r="AX141" s="116">
        <f t="shared" si="11"/>
        <v>2</v>
      </c>
      <c r="AY141" s="116">
        <f t="shared" si="11"/>
        <v>2</v>
      </c>
      <c r="AZ141" s="116">
        <f t="shared" si="11"/>
        <v>2</v>
      </c>
      <c r="BA141" s="116">
        <f t="shared" si="11"/>
        <v>2</v>
      </c>
      <c r="BB141" s="116">
        <f t="shared" si="11"/>
        <v>2</v>
      </c>
      <c r="BC141" s="116">
        <f t="shared" si="11"/>
        <v>2</v>
      </c>
      <c r="BD141" s="116">
        <f t="shared" si="11"/>
        <v>2</v>
      </c>
      <c r="BE141" s="116">
        <f t="shared" si="11"/>
        <v>2</v>
      </c>
      <c r="BF141" s="116">
        <f t="shared" si="11"/>
        <v>2</v>
      </c>
      <c r="BG141" s="116">
        <f t="shared" si="11"/>
        <v>2</v>
      </c>
      <c r="BH141" s="116">
        <f t="shared" si="11"/>
        <v>2</v>
      </c>
      <c r="BI141" s="116"/>
      <c r="BJ141" s="116"/>
    </row>
    <row r="142" spans="1:62" x14ac:dyDescent="0.3">
      <c r="A142" s="116">
        <f>A82</f>
        <v>955</v>
      </c>
      <c r="B142" s="116" t="str">
        <f t="shared" si="11"/>
        <v>TD-Number of significant deficiency findings (other than in Questions 10-13 )</v>
      </c>
      <c r="C142" s="116"/>
      <c r="D142" s="116">
        <f t="shared" si="11"/>
        <v>1</v>
      </c>
      <c r="E142" s="116">
        <f t="shared" si="11"/>
        <v>0</v>
      </c>
      <c r="F142" s="116">
        <f t="shared" si="11"/>
        <v>0</v>
      </c>
      <c r="G142" s="116">
        <f t="shared" si="11"/>
        <v>0</v>
      </c>
      <c r="H142" s="116">
        <f t="shared" si="11"/>
        <v>0</v>
      </c>
      <c r="I142" s="116">
        <f t="shared" si="11"/>
        <v>0</v>
      </c>
      <c r="J142" s="116">
        <f t="shared" si="11"/>
        <v>0</v>
      </c>
      <c r="K142" s="116">
        <f t="shared" si="11"/>
        <v>0</v>
      </c>
      <c r="L142" s="116">
        <f t="shared" si="11"/>
        <v>0</v>
      </c>
      <c r="M142" s="116">
        <f t="shared" si="11"/>
        <v>0</v>
      </c>
      <c r="N142" s="116">
        <f t="shared" si="11"/>
        <v>0</v>
      </c>
      <c r="O142" s="116">
        <f t="shared" si="11"/>
        <v>0</v>
      </c>
      <c r="P142" s="116">
        <f t="shared" si="11"/>
        <v>0</v>
      </c>
      <c r="Q142" s="116">
        <f t="shared" si="11"/>
        <v>1</v>
      </c>
      <c r="R142" s="116">
        <f t="shared" si="11"/>
        <v>0</v>
      </c>
      <c r="S142" s="116">
        <f t="shared" si="11"/>
        <v>0</v>
      </c>
      <c r="T142" s="116">
        <f t="shared" si="11"/>
        <v>0</v>
      </c>
      <c r="U142" s="116">
        <f t="shared" si="11"/>
        <v>1</v>
      </c>
      <c r="V142" s="116">
        <f t="shared" si="11"/>
        <v>0</v>
      </c>
      <c r="W142" s="116">
        <f t="shared" si="11"/>
        <v>0</v>
      </c>
      <c r="X142" s="116">
        <f t="shared" si="11"/>
        <v>0</v>
      </c>
      <c r="Y142" s="116">
        <f t="shared" si="11"/>
        <v>0</v>
      </c>
      <c r="Z142" s="116">
        <f t="shared" si="11"/>
        <v>1</v>
      </c>
      <c r="AA142" s="116">
        <f t="shared" si="11"/>
        <v>0</v>
      </c>
      <c r="AB142" s="116">
        <f t="shared" si="11"/>
        <v>0</v>
      </c>
      <c r="AC142" s="116">
        <f t="shared" si="11"/>
        <v>0</v>
      </c>
      <c r="AD142" s="116">
        <f t="shared" si="11"/>
        <v>1</v>
      </c>
      <c r="AE142" s="116">
        <f t="shared" si="11"/>
        <v>0</v>
      </c>
      <c r="AF142" s="116">
        <f t="shared" si="11"/>
        <v>0</v>
      </c>
      <c r="AG142" s="116">
        <f t="shared" si="11"/>
        <v>0</v>
      </c>
      <c r="AH142" s="116">
        <f t="shared" si="11"/>
        <v>0</v>
      </c>
      <c r="AI142" s="116">
        <f t="shared" si="11"/>
        <v>0</v>
      </c>
      <c r="AJ142" s="116">
        <f t="shared" si="11"/>
        <v>1</v>
      </c>
      <c r="AK142" s="116">
        <f t="shared" si="11"/>
        <v>0</v>
      </c>
      <c r="AL142" s="116">
        <f t="shared" si="11"/>
        <v>0</v>
      </c>
      <c r="AM142" s="116">
        <f t="shared" si="11"/>
        <v>1</v>
      </c>
      <c r="AN142" s="116">
        <f t="shared" si="11"/>
        <v>0</v>
      </c>
      <c r="AO142" s="116">
        <f t="shared" si="11"/>
        <v>0</v>
      </c>
      <c r="AP142" s="116">
        <f t="shared" si="11"/>
        <v>0</v>
      </c>
      <c r="AQ142" s="116">
        <f t="shared" si="11"/>
        <v>0</v>
      </c>
      <c r="AR142" s="116">
        <f t="shared" si="11"/>
        <v>0</v>
      </c>
      <c r="AS142" s="116">
        <f t="shared" si="11"/>
        <v>2</v>
      </c>
      <c r="AT142" s="116">
        <f t="shared" si="11"/>
        <v>0</v>
      </c>
      <c r="AU142" s="116">
        <f t="shared" si="11"/>
        <v>0</v>
      </c>
      <c r="AV142" s="116">
        <f t="shared" si="11"/>
        <v>0</v>
      </c>
      <c r="AW142" s="116">
        <f t="shared" si="11"/>
        <v>0</v>
      </c>
      <c r="AX142" s="116">
        <f t="shared" si="11"/>
        <v>1</v>
      </c>
      <c r="AY142" s="116">
        <f t="shared" si="11"/>
        <v>1</v>
      </c>
      <c r="AZ142" s="116">
        <f t="shared" si="11"/>
        <v>0</v>
      </c>
      <c r="BA142" s="116">
        <f t="shared" si="11"/>
        <v>0</v>
      </c>
      <c r="BB142" s="116">
        <f t="shared" si="11"/>
        <v>0</v>
      </c>
      <c r="BC142" s="116">
        <f t="shared" si="11"/>
        <v>0</v>
      </c>
      <c r="BD142" s="116">
        <f t="shared" si="11"/>
        <v>0</v>
      </c>
      <c r="BE142" s="116">
        <f t="shared" si="11"/>
        <v>0</v>
      </c>
      <c r="BF142" s="116">
        <f t="shared" si="11"/>
        <v>0</v>
      </c>
      <c r="BG142" s="116">
        <f t="shared" si="11"/>
        <v>0</v>
      </c>
      <c r="BH142" s="116">
        <f t="shared" si="11"/>
        <v>0</v>
      </c>
      <c r="BI142" s="116"/>
      <c r="BJ142" s="116"/>
    </row>
    <row r="143" spans="1:62" x14ac:dyDescent="0.3">
      <c r="A143" s="116">
        <f>A83</f>
        <v>957</v>
      </c>
      <c r="B143" s="116" t="str">
        <f t="shared" si="11"/>
        <v>TD-Number of material weaknesses findings (other than in Questions 10-13)</v>
      </c>
      <c r="C143" s="116">
        <f t="shared" si="11"/>
        <v>0</v>
      </c>
      <c r="D143" s="116">
        <f t="shared" si="11"/>
        <v>1</v>
      </c>
      <c r="E143" s="116">
        <f t="shared" si="11"/>
        <v>0</v>
      </c>
      <c r="F143" s="116">
        <f t="shared" si="11"/>
        <v>1</v>
      </c>
      <c r="G143" s="116">
        <f t="shared" si="11"/>
        <v>0</v>
      </c>
      <c r="H143" s="116">
        <f t="shared" si="11"/>
        <v>0</v>
      </c>
      <c r="I143" s="116">
        <f t="shared" si="11"/>
        <v>0</v>
      </c>
      <c r="J143" s="116">
        <f t="shared" si="11"/>
        <v>0</v>
      </c>
      <c r="K143" s="116">
        <f t="shared" si="11"/>
        <v>1</v>
      </c>
      <c r="L143" s="116">
        <f t="shared" si="11"/>
        <v>0</v>
      </c>
      <c r="M143" s="116">
        <f t="shared" si="11"/>
        <v>0</v>
      </c>
      <c r="N143" s="116">
        <f t="shared" si="11"/>
        <v>0</v>
      </c>
      <c r="O143" s="116">
        <f t="shared" si="11"/>
        <v>0</v>
      </c>
      <c r="P143" s="116">
        <f t="shared" si="11"/>
        <v>0</v>
      </c>
      <c r="Q143" s="116">
        <f t="shared" si="11"/>
        <v>0</v>
      </c>
      <c r="R143" s="116">
        <f t="shared" si="11"/>
        <v>0</v>
      </c>
      <c r="S143" s="116">
        <f t="shared" si="11"/>
        <v>0</v>
      </c>
      <c r="T143" s="116">
        <f t="shared" si="11"/>
        <v>0</v>
      </c>
      <c r="U143" s="116">
        <f t="shared" si="11"/>
        <v>0</v>
      </c>
      <c r="V143" s="116">
        <f t="shared" si="11"/>
        <v>0</v>
      </c>
      <c r="W143" s="116">
        <f t="shared" si="11"/>
        <v>0</v>
      </c>
      <c r="X143" s="116">
        <f t="shared" si="11"/>
        <v>0</v>
      </c>
      <c r="Y143" s="116">
        <f t="shared" si="11"/>
        <v>0</v>
      </c>
      <c r="Z143" s="116">
        <f t="shared" si="11"/>
        <v>1</v>
      </c>
      <c r="AA143" s="116">
        <f t="shared" si="11"/>
        <v>0</v>
      </c>
      <c r="AB143" s="116">
        <f t="shared" si="11"/>
        <v>0</v>
      </c>
      <c r="AC143" s="116">
        <f t="shared" si="11"/>
        <v>1</v>
      </c>
      <c r="AD143" s="116">
        <f t="shared" si="11"/>
        <v>0</v>
      </c>
      <c r="AE143" s="116">
        <f t="shared" si="11"/>
        <v>0</v>
      </c>
      <c r="AF143" s="116">
        <f t="shared" si="11"/>
        <v>0</v>
      </c>
      <c r="AG143" s="116">
        <f t="shared" si="11"/>
        <v>0</v>
      </c>
      <c r="AH143" s="116">
        <f t="shared" si="11"/>
        <v>1</v>
      </c>
      <c r="AI143" s="116">
        <f t="shared" si="11"/>
        <v>0</v>
      </c>
      <c r="AJ143" s="116">
        <f t="shared" si="11"/>
        <v>0</v>
      </c>
      <c r="AK143" s="116">
        <f t="shared" si="11"/>
        <v>0</v>
      </c>
      <c r="AL143" s="116">
        <f t="shared" si="11"/>
        <v>0</v>
      </c>
      <c r="AM143" s="116">
        <f t="shared" si="11"/>
        <v>0</v>
      </c>
      <c r="AN143" s="116">
        <f t="shared" si="11"/>
        <v>0</v>
      </c>
      <c r="AO143" s="116">
        <f t="shared" si="11"/>
        <v>0</v>
      </c>
      <c r="AP143" s="116">
        <f t="shared" si="11"/>
        <v>0</v>
      </c>
      <c r="AQ143" s="116">
        <f t="shared" si="11"/>
        <v>0</v>
      </c>
      <c r="AR143" s="116">
        <f t="shared" si="11"/>
        <v>1</v>
      </c>
      <c r="AS143" s="116">
        <f t="shared" si="11"/>
        <v>0</v>
      </c>
      <c r="AT143" s="116">
        <f t="shared" si="11"/>
        <v>0</v>
      </c>
      <c r="AU143" s="116">
        <f t="shared" si="11"/>
        <v>0</v>
      </c>
      <c r="AV143" s="116">
        <f t="shared" si="11"/>
        <v>0</v>
      </c>
      <c r="AW143" s="116">
        <f t="shared" si="11"/>
        <v>0</v>
      </c>
      <c r="AX143" s="116">
        <f t="shared" si="11"/>
        <v>0</v>
      </c>
      <c r="AY143" s="116">
        <f t="shared" si="11"/>
        <v>0</v>
      </c>
      <c r="AZ143" s="116">
        <f t="shared" si="11"/>
        <v>0</v>
      </c>
      <c r="BA143" s="116">
        <f t="shared" si="11"/>
        <v>0</v>
      </c>
      <c r="BB143" s="116">
        <f t="shared" si="11"/>
        <v>3</v>
      </c>
      <c r="BC143" s="116">
        <f t="shared" si="11"/>
        <v>0</v>
      </c>
      <c r="BD143" s="116">
        <f t="shared" si="11"/>
        <v>0</v>
      </c>
      <c r="BE143" s="116">
        <f t="shared" si="11"/>
        <v>0</v>
      </c>
      <c r="BF143" s="116">
        <f t="shared" si="11"/>
        <v>1</v>
      </c>
      <c r="BG143" s="116">
        <f t="shared" si="11"/>
        <v>0</v>
      </c>
      <c r="BH143" s="116">
        <f t="shared" si="11"/>
        <v>0</v>
      </c>
      <c r="BI143" s="116"/>
      <c r="BJ143" s="116"/>
    </row>
    <row r="144" spans="1:62" x14ac:dyDescent="0.3">
      <c r="A144" s="518">
        <v>959</v>
      </c>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row>
    <row r="145" spans="1:62" x14ac:dyDescent="0.3">
      <c r="A145" s="518">
        <v>973</v>
      </c>
      <c r="B145" s="116" t="s">
        <v>925</v>
      </c>
    </row>
    <row r="146" spans="1:62" x14ac:dyDescent="0.3">
      <c r="A146" s="518">
        <v>974</v>
      </c>
      <c r="B146" s="116" t="s">
        <v>926</v>
      </c>
    </row>
    <row r="147" spans="1:62" x14ac:dyDescent="0.3">
      <c r="A147" s="518">
        <v>975</v>
      </c>
      <c r="B147" s="116" t="s">
        <v>927</v>
      </c>
    </row>
    <row r="148" spans="1:62" x14ac:dyDescent="0.3">
      <c r="A148" s="519">
        <f>A94</f>
        <v>1058</v>
      </c>
      <c r="B148" s="116" t="str">
        <f>B94</f>
        <v>Did your audit disclose as a finding any statutory violations? (not including budget violations) (Yes or No)</v>
      </c>
      <c r="C148" s="116"/>
      <c r="D148" s="116">
        <f t="shared" ref="D148:AI148" si="12">D94</f>
        <v>1</v>
      </c>
      <c r="E148" s="116">
        <f t="shared" si="12"/>
        <v>2</v>
      </c>
      <c r="F148" s="116">
        <f t="shared" si="12"/>
        <v>1</v>
      </c>
      <c r="G148" s="116">
        <f t="shared" si="12"/>
        <v>2</v>
      </c>
      <c r="H148" s="116">
        <f t="shared" si="12"/>
        <v>2</v>
      </c>
      <c r="I148" s="116">
        <f t="shared" si="12"/>
        <v>2</v>
      </c>
      <c r="J148" s="116">
        <f t="shared" si="12"/>
        <v>2</v>
      </c>
      <c r="K148" s="116">
        <f t="shared" si="12"/>
        <v>2</v>
      </c>
      <c r="L148" s="116">
        <f t="shared" si="12"/>
        <v>2</v>
      </c>
      <c r="M148" s="116">
        <f t="shared" si="12"/>
        <v>2</v>
      </c>
      <c r="N148" s="116">
        <f t="shared" si="12"/>
        <v>2</v>
      </c>
      <c r="O148" s="116">
        <f t="shared" si="12"/>
        <v>2</v>
      </c>
      <c r="P148" s="116">
        <f t="shared" si="12"/>
        <v>2</v>
      </c>
      <c r="Q148" s="116">
        <f t="shared" si="12"/>
        <v>2</v>
      </c>
      <c r="R148" s="116">
        <f t="shared" si="12"/>
        <v>2</v>
      </c>
      <c r="S148" s="116">
        <f t="shared" si="12"/>
        <v>2</v>
      </c>
      <c r="T148" s="116">
        <f t="shared" si="12"/>
        <v>2</v>
      </c>
      <c r="U148" s="116">
        <f t="shared" si="12"/>
        <v>2</v>
      </c>
      <c r="V148" s="116">
        <f t="shared" si="12"/>
        <v>2</v>
      </c>
      <c r="W148" s="116">
        <f t="shared" si="12"/>
        <v>2</v>
      </c>
      <c r="X148" s="116">
        <f t="shared" si="12"/>
        <v>2</v>
      </c>
      <c r="Y148" s="116">
        <f t="shared" si="12"/>
        <v>2</v>
      </c>
      <c r="Z148" s="116">
        <f t="shared" si="12"/>
        <v>2</v>
      </c>
      <c r="AA148" s="116">
        <f t="shared" si="12"/>
        <v>2</v>
      </c>
      <c r="AB148" s="116">
        <f t="shared" si="12"/>
        <v>2</v>
      </c>
      <c r="AC148" s="116">
        <f t="shared" si="12"/>
        <v>2</v>
      </c>
      <c r="AD148" s="116">
        <f t="shared" si="12"/>
        <v>2</v>
      </c>
      <c r="AE148" s="116">
        <f t="shared" si="12"/>
        <v>2</v>
      </c>
      <c r="AF148" s="116">
        <f t="shared" si="12"/>
        <v>2</v>
      </c>
      <c r="AG148" s="116">
        <f t="shared" si="12"/>
        <v>2</v>
      </c>
      <c r="AH148" s="116">
        <f t="shared" si="12"/>
        <v>2</v>
      </c>
      <c r="AI148" s="116">
        <f t="shared" si="12"/>
        <v>2</v>
      </c>
      <c r="AJ148" s="116">
        <f t="shared" ref="AJ148:BH148" si="13">AJ94</f>
        <v>2</v>
      </c>
      <c r="AK148" s="116">
        <f t="shared" si="13"/>
        <v>2</v>
      </c>
      <c r="AL148" s="116">
        <f t="shared" si="13"/>
        <v>2</v>
      </c>
      <c r="AM148" s="116">
        <f t="shared" si="13"/>
        <v>2</v>
      </c>
      <c r="AN148" s="116">
        <f t="shared" si="13"/>
        <v>2</v>
      </c>
      <c r="AO148" s="116">
        <f t="shared" si="13"/>
        <v>2</v>
      </c>
      <c r="AP148" s="116">
        <f t="shared" si="13"/>
        <v>2</v>
      </c>
      <c r="AQ148" s="116">
        <f t="shared" si="13"/>
        <v>2</v>
      </c>
      <c r="AR148" s="116">
        <f t="shared" si="13"/>
        <v>2</v>
      </c>
      <c r="AS148" s="116">
        <f t="shared" si="13"/>
        <v>2</v>
      </c>
      <c r="AT148" s="116">
        <f t="shared" si="13"/>
        <v>2</v>
      </c>
      <c r="AU148" s="116">
        <f t="shared" si="13"/>
        <v>2</v>
      </c>
      <c r="AV148" s="116">
        <f t="shared" si="13"/>
        <v>2</v>
      </c>
      <c r="AW148" s="116">
        <f t="shared" si="13"/>
        <v>2</v>
      </c>
      <c r="AX148" s="116">
        <f t="shared" si="13"/>
        <v>1</v>
      </c>
      <c r="AY148" s="116">
        <f t="shared" si="13"/>
        <v>2</v>
      </c>
      <c r="AZ148" s="116">
        <f t="shared" si="13"/>
        <v>2</v>
      </c>
      <c r="BA148" s="116">
        <f t="shared" si="13"/>
        <v>2</v>
      </c>
      <c r="BB148" s="116">
        <f t="shared" si="13"/>
        <v>2</v>
      </c>
      <c r="BC148" s="116">
        <f t="shared" si="13"/>
        <v>2</v>
      </c>
      <c r="BD148" s="116">
        <f t="shared" si="13"/>
        <v>2</v>
      </c>
      <c r="BE148" s="116">
        <f t="shared" si="13"/>
        <v>2</v>
      </c>
      <c r="BF148" s="116">
        <f t="shared" si="13"/>
        <v>1</v>
      </c>
      <c r="BG148" s="116">
        <f t="shared" si="13"/>
        <v>2</v>
      </c>
      <c r="BH148" s="116">
        <f t="shared" si="13"/>
        <v>2</v>
      </c>
      <c r="BI148" s="116"/>
      <c r="BJ148" s="116"/>
    </row>
    <row r="149" spans="1:62" x14ac:dyDescent="0.3">
      <c r="A149" s="519">
        <f>A95</f>
        <v>1059</v>
      </c>
      <c r="B149" s="116" t="str">
        <f>B95</f>
        <v>Did the unit have a board-appointed finance officer the entire fiscal year? (Yes or No)?</v>
      </c>
      <c r="C149" s="116"/>
      <c r="D149" s="116">
        <f t="shared" ref="D149:AI149" si="14">D95</f>
        <v>1</v>
      </c>
      <c r="E149" s="116">
        <f t="shared" si="14"/>
        <v>1</v>
      </c>
      <c r="F149" s="116">
        <f t="shared" si="14"/>
        <v>1</v>
      </c>
      <c r="G149" s="116">
        <f t="shared" si="14"/>
        <v>1</v>
      </c>
      <c r="H149" s="116">
        <f t="shared" si="14"/>
        <v>1</v>
      </c>
      <c r="I149" s="116">
        <f t="shared" si="14"/>
        <v>1</v>
      </c>
      <c r="J149" s="116">
        <f t="shared" si="14"/>
        <v>1</v>
      </c>
      <c r="K149" s="116">
        <f t="shared" si="14"/>
        <v>1</v>
      </c>
      <c r="L149" s="116">
        <f t="shared" si="14"/>
        <v>1</v>
      </c>
      <c r="M149" s="116">
        <f t="shared" si="14"/>
        <v>1</v>
      </c>
      <c r="N149" s="116">
        <f t="shared" si="14"/>
        <v>1</v>
      </c>
      <c r="O149" s="116">
        <f t="shared" si="14"/>
        <v>1</v>
      </c>
      <c r="P149" s="116">
        <f t="shared" si="14"/>
        <v>1</v>
      </c>
      <c r="Q149" s="116">
        <f t="shared" si="14"/>
        <v>1</v>
      </c>
      <c r="R149" s="116">
        <f t="shared" si="14"/>
        <v>1</v>
      </c>
      <c r="S149" s="116">
        <f t="shared" si="14"/>
        <v>1</v>
      </c>
      <c r="T149" s="116">
        <f t="shared" si="14"/>
        <v>1</v>
      </c>
      <c r="U149" s="116">
        <f t="shared" si="14"/>
        <v>1</v>
      </c>
      <c r="V149" s="116">
        <f t="shared" si="14"/>
        <v>1</v>
      </c>
      <c r="W149" s="116">
        <f t="shared" si="14"/>
        <v>1</v>
      </c>
      <c r="X149" s="116">
        <f t="shared" si="14"/>
        <v>1</v>
      </c>
      <c r="Y149" s="116">
        <f t="shared" si="14"/>
        <v>1</v>
      </c>
      <c r="Z149" s="116">
        <f t="shared" si="14"/>
        <v>1</v>
      </c>
      <c r="AA149" s="116">
        <f t="shared" si="14"/>
        <v>1</v>
      </c>
      <c r="AB149" s="116">
        <f t="shared" si="14"/>
        <v>1</v>
      </c>
      <c r="AC149" s="116">
        <f t="shared" si="14"/>
        <v>1</v>
      </c>
      <c r="AD149" s="116">
        <f t="shared" si="14"/>
        <v>1</v>
      </c>
      <c r="AE149" s="116">
        <f t="shared" si="14"/>
        <v>1</v>
      </c>
      <c r="AF149" s="116">
        <f t="shared" si="14"/>
        <v>1</v>
      </c>
      <c r="AG149" s="116">
        <f t="shared" si="14"/>
        <v>1</v>
      </c>
      <c r="AH149" s="116">
        <f t="shared" si="14"/>
        <v>1</v>
      </c>
      <c r="AI149" s="116">
        <f t="shared" si="14"/>
        <v>1</v>
      </c>
      <c r="AJ149" s="116">
        <f t="shared" ref="AJ149:BH149" si="15">AJ95</f>
        <v>1</v>
      </c>
      <c r="AK149" s="116">
        <f t="shared" si="15"/>
        <v>1</v>
      </c>
      <c r="AL149" s="116">
        <f t="shared" si="15"/>
        <v>1</v>
      </c>
      <c r="AM149" s="116">
        <f t="shared" si="15"/>
        <v>1</v>
      </c>
      <c r="AN149" s="116">
        <f t="shared" si="15"/>
        <v>1</v>
      </c>
      <c r="AO149" s="116">
        <f t="shared" si="15"/>
        <v>1</v>
      </c>
      <c r="AP149" s="116">
        <f t="shared" si="15"/>
        <v>1</v>
      </c>
      <c r="AQ149" s="116">
        <f t="shared" si="15"/>
        <v>1</v>
      </c>
      <c r="AR149" s="116">
        <f t="shared" si="15"/>
        <v>1</v>
      </c>
      <c r="AS149" s="116">
        <f t="shared" si="15"/>
        <v>1</v>
      </c>
      <c r="AT149" s="116">
        <f t="shared" si="15"/>
        <v>1</v>
      </c>
      <c r="AU149" s="116">
        <f t="shared" si="15"/>
        <v>1</v>
      </c>
      <c r="AV149" s="116">
        <f t="shared" si="15"/>
        <v>1</v>
      </c>
      <c r="AW149" s="116">
        <f t="shared" si="15"/>
        <v>1</v>
      </c>
      <c r="AX149" s="116">
        <f t="shared" si="15"/>
        <v>1</v>
      </c>
      <c r="AY149" s="116">
        <f t="shared" si="15"/>
        <v>1</v>
      </c>
      <c r="AZ149" s="116">
        <f t="shared" si="15"/>
        <v>1</v>
      </c>
      <c r="BA149" s="116">
        <f t="shared" si="15"/>
        <v>1</v>
      </c>
      <c r="BB149" s="116">
        <f t="shared" si="15"/>
        <v>1</v>
      </c>
      <c r="BC149" s="116">
        <f t="shared" si="15"/>
        <v>1</v>
      </c>
      <c r="BD149" s="116">
        <f t="shared" si="15"/>
        <v>1</v>
      </c>
      <c r="BE149" s="116">
        <f t="shared" si="15"/>
        <v>1</v>
      </c>
      <c r="BF149" s="116">
        <f t="shared" si="15"/>
        <v>1</v>
      </c>
      <c r="BG149" s="116">
        <f t="shared" si="15"/>
        <v>1</v>
      </c>
      <c r="BH149" s="116">
        <f t="shared" si="15"/>
        <v>1</v>
      </c>
      <c r="BI149" s="116"/>
      <c r="BJ149" s="116"/>
    </row>
    <row r="150" spans="1:62" x14ac:dyDescent="0.3">
      <c r="A150" s="519">
        <f t="shared" ref="A150:B155" si="16">A97</f>
        <v>1067</v>
      </c>
      <c r="B150" s="116" t="str">
        <f t="shared" si="16"/>
        <v>Was the finance officer or interim finance officer bonded pursuant to G.S. 159-29 which requires that the finance officer give a true accounting and faithful performance bond in an amount not less than the greater of (1) $50,000 or (2) an amount equal to</v>
      </c>
      <c r="C150" s="116"/>
      <c r="D150" s="116">
        <f t="shared" ref="D150:AI150" si="17">D97</f>
        <v>1</v>
      </c>
      <c r="E150" s="116">
        <f t="shared" si="17"/>
        <v>1</v>
      </c>
      <c r="F150" s="116">
        <f t="shared" si="17"/>
        <v>1</v>
      </c>
      <c r="G150" s="116">
        <f t="shared" si="17"/>
        <v>1</v>
      </c>
      <c r="H150" s="116">
        <f t="shared" si="17"/>
        <v>1</v>
      </c>
      <c r="I150" s="116">
        <f t="shared" si="17"/>
        <v>1</v>
      </c>
      <c r="J150" s="116">
        <f t="shared" si="17"/>
        <v>1</v>
      </c>
      <c r="K150" s="116">
        <f t="shared" si="17"/>
        <v>1</v>
      </c>
      <c r="L150" s="116">
        <f t="shared" si="17"/>
        <v>1</v>
      </c>
      <c r="M150" s="116">
        <f t="shared" si="17"/>
        <v>1</v>
      </c>
      <c r="N150" s="116">
        <f t="shared" si="17"/>
        <v>1</v>
      </c>
      <c r="O150" s="116">
        <f t="shared" si="17"/>
        <v>1</v>
      </c>
      <c r="P150" s="116">
        <f t="shared" si="17"/>
        <v>1</v>
      </c>
      <c r="Q150" s="116">
        <f t="shared" si="17"/>
        <v>1</v>
      </c>
      <c r="R150" s="116">
        <f t="shared" si="17"/>
        <v>1</v>
      </c>
      <c r="S150" s="116">
        <f t="shared" si="17"/>
        <v>1</v>
      </c>
      <c r="T150" s="116">
        <f t="shared" si="17"/>
        <v>1</v>
      </c>
      <c r="U150" s="116">
        <f t="shared" si="17"/>
        <v>1</v>
      </c>
      <c r="V150" s="116">
        <f t="shared" si="17"/>
        <v>1</v>
      </c>
      <c r="W150" s="116">
        <f t="shared" si="17"/>
        <v>1</v>
      </c>
      <c r="X150" s="116">
        <f t="shared" si="17"/>
        <v>1</v>
      </c>
      <c r="Y150" s="116">
        <f t="shared" si="17"/>
        <v>1</v>
      </c>
      <c r="Z150" s="116">
        <f t="shared" si="17"/>
        <v>1</v>
      </c>
      <c r="AA150" s="116">
        <f t="shared" si="17"/>
        <v>1</v>
      </c>
      <c r="AB150" s="116">
        <f t="shared" si="17"/>
        <v>1</v>
      </c>
      <c r="AC150" s="116">
        <f t="shared" si="17"/>
        <v>1</v>
      </c>
      <c r="AD150" s="116">
        <f t="shared" si="17"/>
        <v>1</v>
      </c>
      <c r="AE150" s="116">
        <f t="shared" si="17"/>
        <v>1</v>
      </c>
      <c r="AF150" s="116">
        <f t="shared" si="17"/>
        <v>1</v>
      </c>
      <c r="AG150" s="116">
        <f t="shared" si="17"/>
        <v>1</v>
      </c>
      <c r="AH150" s="116">
        <f t="shared" si="17"/>
        <v>1</v>
      </c>
      <c r="AI150" s="116">
        <f t="shared" si="17"/>
        <v>1</v>
      </c>
      <c r="AJ150" s="116">
        <f t="shared" ref="AJ150:BH150" si="18">AJ97</f>
        <v>1</v>
      </c>
      <c r="AK150" s="116">
        <f t="shared" si="18"/>
        <v>1</v>
      </c>
      <c r="AL150" s="116">
        <f t="shared" si="18"/>
        <v>1</v>
      </c>
      <c r="AM150" s="116">
        <f t="shared" si="18"/>
        <v>1</v>
      </c>
      <c r="AN150" s="116">
        <f t="shared" si="18"/>
        <v>1</v>
      </c>
      <c r="AO150" s="116">
        <f t="shared" si="18"/>
        <v>1</v>
      </c>
      <c r="AP150" s="116">
        <f t="shared" si="18"/>
        <v>1</v>
      </c>
      <c r="AQ150" s="116">
        <f t="shared" si="18"/>
        <v>1</v>
      </c>
      <c r="AR150" s="116">
        <f t="shared" si="18"/>
        <v>1</v>
      </c>
      <c r="AS150" s="116">
        <f t="shared" si="18"/>
        <v>1</v>
      </c>
      <c r="AT150" s="116">
        <f t="shared" si="18"/>
        <v>1</v>
      </c>
      <c r="AU150" s="116">
        <f t="shared" si="18"/>
        <v>1</v>
      </c>
      <c r="AV150" s="116">
        <f t="shared" si="18"/>
        <v>1</v>
      </c>
      <c r="AW150" s="116">
        <f t="shared" si="18"/>
        <v>1</v>
      </c>
      <c r="AX150" s="116">
        <f t="shared" si="18"/>
        <v>1</v>
      </c>
      <c r="AY150" s="116">
        <f t="shared" si="18"/>
        <v>1</v>
      </c>
      <c r="AZ150" s="116">
        <f t="shared" si="18"/>
        <v>1</v>
      </c>
      <c r="BA150" s="116">
        <f t="shared" si="18"/>
        <v>1</v>
      </c>
      <c r="BB150" s="116">
        <f t="shared" si="18"/>
        <v>1</v>
      </c>
      <c r="BC150" s="116">
        <f t="shared" si="18"/>
        <v>1</v>
      </c>
      <c r="BD150" s="116">
        <f t="shared" si="18"/>
        <v>1</v>
      </c>
      <c r="BE150" s="116">
        <f t="shared" si="18"/>
        <v>1</v>
      </c>
      <c r="BF150" s="116">
        <f t="shared" si="18"/>
        <v>1</v>
      </c>
      <c r="BG150" s="116">
        <f t="shared" si="18"/>
        <v>1</v>
      </c>
      <c r="BH150" s="116">
        <f t="shared" si="18"/>
        <v>1</v>
      </c>
      <c r="BI150" s="116"/>
      <c r="BJ150" s="116"/>
    </row>
    <row r="151" spans="1:62" x14ac:dyDescent="0.3">
      <c r="A151" s="519">
        <f t="shared" si="16"/>
        <v>1068</v>
      </c>
      <c r="B151" s="116" t="str">
        <f t="shared" si="16"/>
        <v>Does the unit have a self-insurance fund?</v>
      </c>
      <c r="C151" s="116"/>
      <c r="D151" s="116">
        <f t="shared" ref="D151:AI151" si="19">D98</f>
        <v>2</v>
      </c>
      <c r="E151" s="116">
        <f t="shared" si="19"/>
        <v>2</v>
      </c>
      <c r="F151" s="116">
        <f t="shared" si="19"/>
        <v>2</v>
      </c>
      <c r="G151" s="116">
        <f t="shared" si="19"/>
        <v>2</v>
      </c>
      <c r="H151" s="116">
        <f t="shared" si="19"/>
        <v>2</v>
      </c>
      <c r="I151" s="116">
        <f t="shared" si="19"/>
        <v>2</v>
      </c>
      <c r="J151" s="116">
        <f t="shared" si="19"/>
        <v>2</v>
      </c>
      <c r="K151" s="116">
        <f t="shared" si="19"/>
        <v>1</v>
      </c>
      <c r="L151" s="116">
        <f t="shared" si="19"/>
        <v>2</v>
      </c>
      <c r="M151" s="116">
        <f t="shared" si="19"/>
        <v>2</v>
      </c>
      <c r="N151" s="116">
        <f t="shared" si="19"/>
        <v>1</v>
      </c>
      <c r="O151" s="116">
        <f t="shared" si="19"/>
        <v>2</v>
      </c>
      <c r="P151" s="116">
        <f t="shared" si="19"/>
        <v>2</v>
      </c>
      <c r="Q151" s="116">
        <f t="shared" si="19"/>
        <v>2</v>
      </c>
      <c r="R151" s="116">
        <f t="shared" si="19"/>
        <v>2</v>
      </c>
      <c r="S151" s="116">
        <f t="shared" si="19"/>
        <v>1</v>
      </c>
      <c r="T151" s="116">
        <f t="shared" si="19"/>
        <v>2</v>
      </c>
      <c r="U151" s="116">
        <f t="shared" si="19"/>
        <v>1</v>
      </c>
      <c r="V151" s="116">
        <f t="shared" si="19"/>
        <v>2</v>
      </c>
      <c r="W151" s="116">
        <f t="shared" si="19"/>
        <v>1</v>
      </c>
      <c r="X151" s="116">
        <f t="shared" si="19"/>
        <v>2</v>
      </c>
      <c r="Y151" s="116">
        <f t="shared" si="19"/>
        <v>2</v>
      </c>
      <c r="Z151" s="116">
        <f t="shared" si="19"/>
        <v>2</v>
      </c>
      <c r="AA151" s="116">
        <f t="shared" si="19"/>
        <v>2</v>
      </c>
      <c r="AB151" s="116">
        <f t="shared" si="19"/>
        <v>1</v>
      </c>
      <c r="AC151" s="116">
        <f t="shared" si="19"/>
        <v>2</v>
      </c>
      <c r="AD151" s="116">
        <f t="shared" si="19"/>
        <v>2</v>
      </c>
      <c r="AE151" s="116">
        <f t="shared" si="19"/>
        <v>2</v>
      </c>
      <c r="AF151" s="116">
        <f t="shared" si="19"/>
        <v>1</v>
      </c>
      <c r="AG151" s="116">
        <f t="shared" si="19"/>
        <v>2</v>
      </c>
      <c r="AH151" s="116">
        <f t="shared" si="19"/>
        <v>2</v>
      </c>
      <c r="AI151" s="116">
        <f t="shared" si="19"/>
        <v>1</v>
      </c>
      <c r="AJ151" s="116">
        <f t="shared" ref="AJ151:BH151" si="20">AJ98</f>
        <v>2</v>
      </c>
      <c r="AK151" s="116">
        <f t="shared" si="20"/>
        <v>2</v>
      </c>
      <c r="AL151" s="116">
        <f t="shared" si="20"/>
        <v>2</v>
      </c>
      <c r="AM151" s="116">
        <f t="shared" si="20"/>
        <v>2</v>
      </c>
      <c r="AN151" s="116">
        <f t="shared" si="20"/>
        <v>2</v>
      </c>
      <c r="AO151" s="116">
        <f t="shared" si="20"/>
        <v>2</v>
      </c>
      <c r="AP151" s="116">
        <f t="shared" si="20"/>
        <v>2</v>
      </c>
      <c r="AQ151" s="116">
        <f t="shared" si="20"/>
        <v>2</v>
      </c>
      <c r="AR151" s="116">
        <f t="shared" si="20"/>
        <v>2</v>
      </c>
      <c r="AS151" s="116">
        <f t="shared" si="20"/>
        <v>2</v>
      </c>
      <c r="AT151" s="116">
        <f t="shared" si="20"/>
        <v>2</v>
      </c>
      <c r="AU151" s="116">
        <f t="shared" si="20"/>
        <v>1</v>
      </c>
      <c r="AV151" s="116">
        <f t="shared" si="20"/>
        <v>2</v>
      </c>
      <c r="AW151" s="116">
        <f t="shared" si="20"/>
        <v>2</v>
      </c>
      <c r="AX151" s="116">
        <f t="shared" si="20"/>
        <v>2</v>
      </c>
      <c r="AY151" s="116">
        <f t="shared" si="20"/>
        <v>2</v>
      </c>
      <c r="AZ151" s="116">
        <f t="shared" si="20"/>
        <v>2</v>
      </c>
      <c r="BA151" s="116">
        <f t="shared" si="20"/>
        <v>1</v>
      </c>
      <c r="BB151" s="116">
        <f t="shared" si="20"/>
        <v>2</v>
      </c>
      <c r="BC151" s="116">
        <f t="shared" si="20"/>
        <v>2</v>
      </c>
      <c r="BD151" s="116">
        <f t="shared" si="20"/>
        <v>2</v>
      </c>
      <c r="BE151" s="116">
        <f t="shared" si="20"/>
        <v>2</v>
      </c>
      <c r="BF151" s="116">
        <f t="shared" si="20"/>
        <v>2</v>
      </c>
      <c r="BG151" s="116">
        <f t="shared" si="20"/>
        <v>2</v>
      </c>
      <c r="BH151" s="116">
        <f t="shared" si="20"/>
        <v>2</v>
      </c>
      <c r="BI151" s="116"/>
      <c r="BJ151" s="116"/>
    </row>
    <row r="152" spans="1:62" x14ac:dyDescent="0.3">
      <c r="A152" s="519">
        <f t="shared" si="16"/>
        <v>1069</v>
      </c>
      <c r="B152" s="116" t="str">
        <f t="shared" si="16"/>
        <v>If the unit is self-insured for employee health care, does the unit use a qualified consultant to establish rates and appropriate reserve levels?</v>
      </c>
      <c r="C152" s="116"/>
      <c r="D152" s="116">
        <f t="shared" ref="D152:AI152" si="21">D99</f>
        <v>3</v>
      </c>
      <c r="E152" s="116">
        <f t="shared" si="21"/>
        <v>3</v>
      </c>
      <c r="F152" s="116">
        <f t="shared" si="21"/>
        <v>3</v>
      </c>
      <c r="G152" s="116">
        <f t="shared" si="21"/>
        <v>3</v>
      </c>
      <c r="H152" s="116">
        <f t="shared" si="21"/>
        <v>3</v>
      </c>
      <c r="I152" s="116">
        <f t="shared" si="21"/>
        <v>3</v>
      </c>
      <c r="J152" s="116">
        <f t="shared" si="21"/>
        <v>3</v>
      </c>
      <c r="K152" s="116">
        <f t="shared" si="21"/>
        <v>1</v>
      </c>
      <c r="L152" s="116">
        <f t="shared" si="21"/>
        <v>3</v>
      </c>
      <c r="M152" s="116">
        <f t="shared" si="21"/>
        <v>2</v>
      </c>
      <c r="N152" s="116">
        <f t="shared" si="21"/>
        <v>1</v>
      </c>
      <c r="O152" s="116">
        <f t="shared" si="21"/>
        <v>3</v>
      </c>
      <c r="P152" s="116">
        <f t="shared" si="21"/>
        <v>3</v>
      </c>
      <c r="Q152" s="116">
        <f t="shared" si="21"/>
        <v>2</v>
      </c>
      <c r="R152" s="116">
        <f t="shared" si="21"/>
        <v>3</v>
      </c>
      <c r="S152" s="116">
        <f t="shared" si="21"/>
        <v>1</v>
      </c>
      <c r="T152" s="116">
        <f t="shared" si="21"/>
        <v>3</v>
      </c>
      <c r="U152" s="116">
        <f t="shared" si="21"/>
        <v>1</v>
      </c>
      <c r="V152" s="116">
        <f t="shared" si="21"/>
        <v>3</v>
      </c>
      <c r="W152" s="116">
        <f t="shared" si="21"/>
        <v>1</v>
      </c>
      <c r="X152" s="116">
        <f t="shared" si="21"/>
        <v>3</v>
      </c>
      <c r="Y152" s="116">
        <f t="shared" si="21"/>
        <v>3</v>
      </c>
      <c r="Z152" s="116">
        <f t="shared" si="21"/>
        <v>3</v>
      </c>
      <c r="AA152" s="116">
        <f t="shared" si="21"/>
        <v>3</v>
      </c>
      <c r="AB152" s="116">
        <f t="shared" si="21"/>
        <v>1</v>
      </c>
      <c r="AC152" s="116">
        <f t="shared" si="21"/>
        <v>3</v>
      </c>
      <c r="AD152" s="116">
        <f t="shared" si="21"/>
        <v>3</v>
      </c>
      <c r="AE152" s="116">
        <f t="shared" si="21"/>
        <v>1</v>
      </c>
      <c r="AF152" s="116">
        <f t="shared" si="21"/>
        <v>1</v>
      </c>
      <c r="AG152" s="116">
        <f t="shared" si="21"/>
        <v>3</v>
      </c>
      <c r="AH152" s="116">
        <f t="shared" si="21"/>
        <v>3</v>
      </c>
      <c r="AI152" s="116">
        <f t="shared" si="21"/>
        <v>1</v>
      </c>
      <c r="AJ152" s="116">
        <f t="shared" ref="AJ152:BH152" si="22">AJ99</f>
        <v>3</v>
      </c>
      <c r="AK152" s="116">
        <f t="shared" si="22"/>
        <v>3</v>
      </c>
      <c r="AL152" s="116">
        <f t="shared" si="22"/>
        <v>2</v>
      </c>
      <c r="AM152" s="116">
        <f t="shared" si="22"/>
        <v>3</v>
      </c>
      <c r="AN152" s="116">
        <f t="shared" si="22"/>
        <v>3</v>
      </c>
      <c r="AO152" s="116">
        <f t="shared" si="22"/>
        <v>2</v>
      </c>
      <c r="AP152" s="116">
        <f t="shared" si="22"/>
        <v>1</v>
      </c>
      <c r="AQ152" s="116">
        <f t="shared" si="22"/>
        <v>3</v>
      </c>
      <c r="AR152" s="116">
        <f t="shared" si="22"/>
        <v>3</v>
      </c>
      <c r="AS152" s="116">
        <f t="shared" si="22"/>
        <v>3</v>
      </c>
      <c r="AT152" s="116">
        <f t="shared" si="22"/>
        <v>3</v>
      </c>
      <c r="AU152" s="116">
        <f t="shared" si="22"/>
        <v>1</v>
      </c>
      <c r="AV152" s="116">
        <f t="shared" si="22"/>
        <v>2</v>
      </c>
      <c r="AW152" s="116">
        <f t="shared" si="22"/>
        <v>2</v>
      </c>
      <c r="AX152" s="116">
        <f t="shared" si="22"/>
        <v>2</v>
      </c>
      <c r="AY152" s="116">
        <f t="shared" si="22"/>
        <v>3</v>
      </c>
      <c r="AZ152" s="116">
        <f t="shared" si="22"/>
        <v>3</v>
      </c>
      <c r="BA152" s="116">
        <f t="shared" si="22"/>
        <v>1</v>
      </c>
      <c r="BB152" s="116">
        <f t="shared" si="22"/>
        <v>3</v>
      </c>
      <c r="BC152" s="116">
        <f t="shared" si="22"/>
        <v>3</v>
      </c>
      <c r="BD152" s="116">
        <f t="shared" si="22"/>
        <v>3</v>
      </c>
      <c r="BE152" s="116">
        <f t="shared" si="22"/>
        <v>2</v>
      </c>
      <c r="BF152" s="116">
        <f t="shared" si="22"/>
        <v>3</v>
      </c>
      <c r="BG152" s="116">
        <f t="shared" si="22"/>
        <v>3</v>
      </c>
      <c r="BH152" s="116">
        <f t="shared" si="22"/>
        <v>3</v>
      </c>
      <c r="BI152" s="116"/>
      <c r="BJ152" s="116"/>
    </row>
    <row r="153" spans="1:62" x14ac:dyDescent="0.3">
      <c r="A153" s="519">
        <f t="shared" si="16"/>
        <v>1070</v>
      </c>
      <c r="B153" s="116" t="str">
        <f t="shared" si="16"/>
        <v>Does the Unit have a non-state administrered pension plan?</v>
      </c>
      <c r="C153" s="116"/>
      <c r="D153" s="116">
        <f t="shared" ref="D153:AI153" si="23">D100</f>
        <v>2</v>
      </c>
      <c r="E153" s="116">
        <f t="shared" si="23"/>
        <v>2</v>
      </c>
      <c r="F153" s="116">
        <f t="shared" si="23"/>
        <v>2</v>
      </c>
      <c r="G153" s="116">
        <f t="shared" si="23"/>
        <v>2</v>
      </c>
      <c r="H153" s="116">
        <f t="shared" si="23"/>
        <v>2</v>
      </c>
      <c r="I153" s="116">
        <f t="shared" si="23"/>
        <v>2</v>
      </c>
      <c r="J153" s="116">
        <f t="shared" si="23"/>
        <v>2</v>
      </c>
      <c r="K153" s="116">
        <f t="shared" si="23"/>
        <v>2</v>
      </c>
      <c r="L153" s="116">
        <f t="shared" si="23"/>
        <v>2</v>
      </c>
      <c r="M153" s="116">
        <f t="shared" si="23"/>
        <v>2</v>
      </c>
      <c r="N153" s="116">
        <f t="shared" si="23"/>
        <v>2</v>
      </c>
      <c r="O153" s="116">
        <f t="shared" si="23"/>
        <v>2</v>
      </c>
      <c r="P153" s="116">
        <f t="shared" si="23"/>
        <v>2</v>
      </c>
      <c r="Q153" s="116">
        <f t="shared" si="23"/>
        <v>2</v>
      </c>
      <c r="R153" s="116">
        <f t="shared" si="23"/>
        <v>2</v>
      </c>
      <c r="S153" s="116">
        <f t="shared" si="23"/>
        <v>2</v>
      </c>
      <c r="T153" s="116">
        <f t="shared" si="23"/>
        <v>2</v>
      </c>
      <c r="U153" s="116">
        <f t="shared" si="23"/>
        <v>2</v>
      </c>
      <c r="V153" s="116">
        <f t="shared" si="23"/>
        <v>2</v>
      </c>
      <c r="W153" s="116">
        <f t="shared" si="23"/>
        <v>2</v>
      </c>
      <c r="X153" s="116">
        <f t="shared" si="23"/>
        <v>2</v>
      </c>
      <c r="Y153" s="116">
        <f t="shared" si="23"/>
        <v>2</v>
      </c>
      <c r="Z153" s="116">
        <f t="shared" si="23"/>
        <v>2</v>
      </c>
      <c r="AA153" s="116">
        <f t="shared" si="23"/>
        <v>2</v>
      </c>
      <c r="AB153" s="116">
        <f t="shared" si="23"/>
        <v>2</v>
      </c>
      <c r="AC153" s="116">
        <f t="shared" si="23"/>
        <v>2</v>
      </c>
      <c r="AD153" s="116">
        <f t="shared" si="23"/>
        <v>2</v>
      </c>
      <c r="AE153" s="116">
        <f t="shared" si="23"/>
        <v>2</v>
      </c>
      <c r="AF153" s="116">
        <f t="shared" si="23"/>
        <v>2</v>
      </c>
      <c r="AG153" s="116">
        <f t="shared" si="23"/>
        <v>2</v>
      </c>
      <c r="AH153" s="116">
        <f t="shared" si="23"/>
        <v>2</v>
      </c>
      <c r="AI153" s="116">
        <f t="shared" si="23"/>
        <v>2</v>
      </c>
      <c r="AJ153" s="116">
        <f t="shared" ref="AJ153:BH153" si="24">AJ100</f>
        <v>2</v>
      </c>
      <c r="AK153" s="116">
        <f t="shared" si="24"/>
        <v>2</v>
      </c>
      <c r="AL153" s="116">
        <f t="shared" si="24"/>
        <v>2</v>
      </c>
      <c r="AM153" s="116">
        <f t="shared" si="24"/>
        <v>2</v>
      </c>
      <c r="AN153" s="116">
        <f t="shared" si="24"/>
        <v>2</v>
      </c>
      <c r="AO153" s="116">
        <f t="shared" si="24"/>
        <v>2</v>
      </c>
      <c r="AP153" s="116">
        <f t="shared" si="24"/>
        <v>2</v>
      </c>
      <c r="AQ153" s="116">
        <f t="shared" si="24"/>
        <v>2</v>
      </c>
      <c r="AR153" s="116">
        <f t="shared" si="24"/>
        <v>2</v>
      </c>
      <c r="AS153" s="116">
        <f t="shared" si="24"/>
        <v>2</v>
      </c>
      <c r="AT153" s="116">
        <f t="shared" si="24"/>
        <v>2</v>
      </c>
      <c r="AU153" s="116">
        <f t="shared" si="24"/>
        <v>2</v>
      </c>
      <c r="AV153" s="116">
        <f t="shared" si="24"/>
        <v>2</v>
      </c>
      <c r="AW153" s="116">
        <f t="shared" si="24"/>
        <v>2</v>
      </c>
      <c r="AX153" s="116">
        <f t="shared" si="24"/>
        <v>2</v>
      </c>
      <c r="AY153" s="116">
        <f t="shared" si="24"/>
        <v>2</v>
      </c>
      <c r="AZ153" s="116">
        <f t="shared" si="24"/>
        <v>2</v>
      </c>
      <c r="BA153" s="116">
        <f t="shared" si="24"/>
        <v>2</v>
      </c>
      <c r="BB153" s="116">
        <f t="shared" si="24"/>
        <v>2</v>
      </c>
      <c r="BC153" s="116">
        <f t="shared" si="24"/>
        <v>2</v>
      </c>
      <c r="BD153" s="116">
        <f t="shared" si="24"/>
        <v>2</v>
      </c>
      <c r="BE153" s="116">
        <f t="shared" si="24"/>
        <v>2</v>
      </c>
      <c r="BF153" s="116">
        <f t="shared" si="24"/>
        <v>2</v>
      </c>
      <c r="BG153" s="116">
        <f t="shared" si="24"/>
        <v>2</v>
      </c>
      <c r="BH153" s="116">
        <f t="shared" si="24"/>
        <v>2</v>
      </c>
      <c r="BI153" s="116"/>
      <c r="BJ153" s="116"/>
    </row>
    <row r="154" spans="1:62" x14ac:dyDescent="0.3">
      <c r="A154" s="519">
        <f t="shared" si="16"/>
        <v>1071</v>
      </c>
      <c r="B154" s="116" t="str">
        <f t="shared" si="16"/>
        <v>Please list the amount of ARPA funds expended in total this fiscal year for non-capital purposes.  Enter "zero" if no ARPA funds expended for this fiscal year for non-capital purposes.</v>
      </c>
      <c r="C154" s="116"/>
      <c r="D154" s="116">
        <f t="shared" ref="D154:AI154" si="25">D101</f>
        <v>5605699</v>
      </c>
      <c r="E154" s="116">
        <f t="shared" si="25"/>
        <v>6825539</v>
      </c>
      <c r="F154" s="116">
        <f t="shared" si="25"/>
        <v>0</v>
      </c>
      <c r="G154" s="116">
        <f t="shared" si="25"/>
        <v>3985897</v>
      </c>
      <c r="H154" s="116">
        <f t="shared" si="25"/>
        <v>40662</v>
      </c>
      <c r="I154" s="116">
        <f t="shared" si="25"/>
        <v>658030</v>
      </c>
      <c r="J154" s="116">
        <f t="shared" si="25"/>
        <v>3124024</v>
      </c>
      <c r="K154" s="116">
        <f t="shared" si="25"/>
        <v>1843955</v>
      </c>
      <c r="L154" s="116">
        <f t="shared" si="25"/>
        <v>3000097</v>
      </c>
      <c r="M154" s="116">
        <f t="shared" si="25"/>
        <v>382288</v>
      </c>
      <c r="N154" s="116">
        <f t="shared" si="25"/>
        <v>3930875</v>
      </c>
      <c r="O154" s="116">
        <f t="shared" si="25"/>
        <v>2075604</v>
      </c>
      <c r="P154" s="116">
        <f t="shared" si="25"/>
        <v>953914</v>
      </c>
      <c r="Q154" s="116">
        <f t="shared" si="25"/>
        <v>0</v>
      </c>
      <c r="R154" s="116">
        <f t="shared" si="25"/>
        <v>3628433</v>
      </c>
      <c r="S154" s="116">
        <f t="shared" si="25"/>
        <v>22304480</v>
      </c>
      <c r="T154" s="116">
        <f t="shared" si="25"/>
        <v>1439689</v>
      </c>
      <c r="U154" s="116">
        <f t="shared" si="25"/>
        <v>1668584</v>
      </c>
      <c r="V154" s="116">
        <f t="shared" si="25"/>
        <v>0</v>
      </c>
      <c r="W154" s="116">
        <f t="shared" si="25"/>
        <v>15502135</v>
      </c>
      <c r="X154" s="116">
        <f t="shared" si="25"/>
        <v>4159983</v>
      </c>
      <c r="Y154" s="116">
        <f t="shared" si="25"/>
        <v>0</v>
      </c>
      <c r="Z154" s="116">
        <f t="shared" si="25"/>
        <v>2719001</v>
      </c>
      <c r="AA154" s="116">
        <f t="shared" si="25"/>
        <v>793846</v>
      </c>
      <c r="AB154" s="116">
        <f t="shared" si="25"/>
        <v>785791</v>
      </c>
      <c r="AC154" s="116">
        <f t="shared" si="25"/>
        <v>0</v>
      </c>
      <c r="AD154" s="116">
        <f t="shared" si="25"/>
        <v>1099939</v>
      </c>
      <c r="AE154" s="116">
        <f t="shared" si="25"/>
        <v>15318778</v>
      </c>
      <c r="AF154" s="116">
        <f t="shared" si="25"/>
        <v>2263388</v>
      </c>
      <c r="AG154" s="116">
        <f t="shared" si="25"/>
        <v>797960</v>
      </c>
      <c r="AH154" s="116">
        <f t="shared" si="25"/>
        <v>0</v>
      </c>
      <c r="AI154" s="116">
        <f t="shared" si="25"/>
        <v>8698725</v>
      </c>
      <c r="AJ154" s="116">
        <f t="shared" ref="AJ154:BH154" si="26">AJ101</f>
        <v>5169116</v>
      </c>
      <c r="AK154" s="116">
        <f t="shared" si="26"/>
        <v>5266</v>
      </c>
      <c r="AL154" s="116">
        <f t="shared" si="26"/>
        <v>5019251</v>
      </c>
      <c r="AM154" s="116">
        <f t="shared" si="26"/>
        <v>6715071</v>
      </c>
      <c r="AN154" s="116">
        <f t="shared" si="26"/>
        <v>4090956</v>
      </c>
      <c r="AO154" s="116">
        <f t="shared" si="26"/>
        <v>0</v>
      </c>
      <c r="AP154" s="116">
        <f t="shared" si="26"/>
        <v>4099148</v>
      </c>
      <c r="AQ154" s="116">
        <f t="shared" si="26"/>
        <v>178271</v>
      </c>
      <c r="AR154" s="116">
        <f t="shared" si="26"/>
        <v>2623877</v>
      </c>
      <c r="AS154" s="116">
        <f t="shared" si="26"/>
        <v>2059258</v>
      </c>
      <c r="AT154" s="116">
        <f t="shared" si="26"/>
        <v>58197</v>
      </c>
      <c r="AU154" s="116">
        <f t="shared" si="26"/>
        <v>20887845</v>
      </c>
      <c r="AV154" s="116">
        <f t="shared" si="26"/>
        <v>0</v>
      </c>
      <c r="AW154" s="116">
        <f t="shared" si="26"/>
        <v>0</v>
      </c>
      <c r="AX154" s="116">
        <f t="shared" si="26"/>
        <v>2110367</v>
      </c>
      <c r="AY154" s="116">
        <f t="shared" si="26"/>
        <v>2258003</v>
      </c>
      <c r="AZ154" s="116">
        <f t="shared" si="26"/>
        <v>3337971</v>
      </c>
      <c r="BA154" s="116">
        <f t="shared" si="26"/>
        <v>6043610</v>
      </c>
      <c r="BB154" s="116">
        <f t="shared" si="26"/>
        <v>1425661</v>
      </c>
      <c r="BC154" s="116">
        <f t="shared" si="26"/>
        <v>0</v>
      </c>
      <c r="BD154" s="116">
        <f t="shared" si="26"/>
        <v>7579602</v>
      </c>
      <c r="BE154" s="116">
        <f t="shared" si="26"/>
        <v>4085665</v>
      </c>
      <c r="BF154" s="116">
        <f t="shared" si="26"/>
        <v>0</v>
      </c>
      <c r="BG154" s="116">
        <f t="shared" si="26"/>
        <v>3392353</v>
      </c>
      <c r="BH154" s="116">
        <f t="shared" si="26"/>
        <v>1950160</v>
      </c>
      <c r="BI154" s="116"/>
      <c r="BJ154" s="116"/>
    </row>
    <row r="155" spans="1:62" x14ac:dyDescent="0.3">
      <c r="A155" s="519">
        <f t="shared" si="16"/>
        <v>1078</v>
      </c>
      <c r="B155" s="116" t="str">
        <f t="shared" si="16"/>
        <v>If the answer to 1059 is "No" then was the unit without a board-appointed interim or permanent finance officer for more than 2 weeks at any time in the fiscal year? (Note:  Please include a noncompliance finding related to GS 159-24, GS 159-25(a)(2) or GS</v>
      </c>
      <c r="C155" s="116"/>
      <c r="D155" s="116">
        <f t="shared" ref="D155:AI155" si="27">D102</f>
        <v>3</v>
      </c>
      <c r="E155" s="116">
        <f t="shared" si="27"/>
        <v>3</v>
      </c>
      <c r="F155" s="116">
        <f t="shared" si="27"/>
        <v>3</v>
      </c>
      <c r="G155" s="116">
        <f t="shared" si="27"/>
        <v>3</v>
      </c>
      <c r="H155" s="116">
        <f t="shared" si="27"/>
        <v>3</v>
      </c>
      <c r="I155" s="116">
        <f t="shared" si="27"/>
        <v>3</v>
      </c>
      <c r="J155" s="116">
        <f t="shared" si="27"/>
        <v>3</v>
      </c>
      <c r="K155" s="116">
        <f t="shared" si="27"/>
        <v>3</v>
      </c>
      <c r="L155" s="116">
        <f t="shared" si="27"/>
        <v>3</v>
      </c>
      <c r="M155" s="116">
        <f t="shared" si="27"/>
        <v>3</v>
      </c>
      <c r="N155" s="116">
        <f t="shared" si="27"/>
        <v>3</v>
      </c>
      <c r="O155" s="116">
        <f t="shared" si="27"/>
        <v>3</v>
      </c>
      <c r="P155" s="116">
        <f t="shared" si="27"/>
        <v>3</v>
      </c>
      <c r="Q155" s="116">
        <f t="shared" si="27"/>
        <v>3</v>
      </c>
      <c r="R155" s="116">
        <f t="shared" si="27"/>
        <v>3</v>
      </c>
      <c r="S155" s="116">
        <f t="shared" si="27"/>
        <v>3</v>
      </c>
      <c r="T155" s="116">
        <f t="shared" si="27"/>
        <v>3</v>
      </c>
      <c r="U155" s="116">
        <f t="shared" si="27"/>
        <v>3</v>
      </c>
      <c r="V155" s="116">
        <f t="shared" si="27"/>
        <v>3</v>
      </c>
      <c r="W155" s="116">
        <f t="shared" si="27"/>
        <v>3</v>
      </c>
      <c r="X155" s="116">
        <f t="shared" si="27"/>
        <v>3</v>
      </c>
      <c r="Y155" s="116">
        <f t="shared" si="27"/>
        <v>3</v>
      </c>
      <c r="Z155" s="116">
        <f t="shared" si="27"/>
        <v>3</v>
      </c>
      <c r="AA155" s="116">
        <f t="shared" si="27"/>
        <v>3</v>
      </c>
      <c r="AB155" s="116">
        <f t="shared" si="27"/>
        <v>3</v>
      </c>
      <c r="AC155" s="116">
        <f t="shared" si="27"/>
        <v>3</v>
      </c>
      <c r="AD155" s="116">
        <f t="shared" si="27"/>
        <v>3</v>
      </c>
      <c r="AE155" s="116">
        <f t="shared" si="27"/>
        <v>3</v>
      </c>
      <c r="AF155" s="116">
        <f t="shared" si="27"/>
        <v>3</v>
      </c>
      <c r="AG155" s="116">
        <f t="shared" si="27"/>
        <v>3</v>
      </c>
      <c r="AH155" s="116">
        <f t="shared" si="27"/>
        <v>3</v>
      </c>
      <c r="AI155" s="116">
        <f t="shared" si="27"/>
        <v>3</v>
      </c>
      <c r="AJ155" s="116">
        <f t="shared" ref="AJ155:BH155" si="28">AJ102</f>
        <v>3</v>
      </c>
      <c r="AK155" s="116">
        <f t="shared" si="28"/>
        <v>3</v>
      </c>
      <c r="AL155" s="116">
        <f t="shared" si="28"/>
        <v>3</v>
      </c>
      <c r="AM155" s="116">
        <f t="shared" si="28"/>
        <v>3</v>
      </c>
      <c r="AN155" s="116">
        <f t="shared" si="28"/>
        <v>3</v>
      </c>
      <c r="AO155" s="116">
        <f t="shared" si="28"/>
        <v>3</v>
      </c>
      <c r="AP155" s="116">
        <f t="shared" si="28"/>
        <v>3</v>
      </c>
      <c r="AQ155" s="116">
        <f t="shared" si="28"/>
        <v>3</v>
      </c>
      <c r="AR155" s="116">
        <f t="shared" si="28"/>
        <v>3</v>
      </c>
      <c r="AS155" s="116">
        <f t="shared" si="28"/>
        <v>3</v>
      </c>
      <c r="AT155" s="116">
        <f t="shared" si="28"/>
        <v>3</v>
      </c>
      <c r="AU155" s="116">
        <f t="shared" si="28"/>
        <v>3</v>
      </c>
      <c r="AV155" s="116">
        <f t="shared" si="28"/>
        <v>3</v>
      </c>
      <c r="AW155" s="116">
        <f t="shared" si="28"/>
        <v>3</v>
      </c>
      <c r="AX155" s="116">
        <f t="shared" si="28"/>
        <v>3</v>
      </c>
      <c r="AY155" s="116">
        <f t="shared" si="28"/>
        <v>3</v>
      </c>
      <c r="AZ155" s="116">
        <f t="shared" si="28"/>
        <v>3</v>
      </c>
      <c r="BA155" s="116">
        <f t="shared" si="28"/>
        <v>3</v>
      </c>
      <c r="BB155" s="116">
        <f t="shared" si="28"/>
        <v>3</v>
      </c>
      <c r="BC155" s="116">
        <f t="shared" si="28"/>
        <v>3</v>
      </c>
      <c r="BD155" s="116">
        <f t="shared" si="28"/>
        <v>3</v>
      </c>
      <c r="BE155" s="116">
        <f t="shared" si="28"/>
        <v>3</v>
      </c>
      <c r="BF155" s="116">
        <f t="shared" si="28"/>
        <v>3</v>
      </c>
      <c r="BG155" s="116">
        <f t="shared" si="28"/>
        <v>3</v>
      </c>
      <c r="BH155" s="116">
        <f t="shared" si="28"/>
        <v>3</v>
      </c>
      <c r="BI155" s="116"/>
      <c r="BJ155" s="116"/>
    </row>
    <row r="156" spans="1:62" x14ac:dyDescent="0.3">
      <c r="D156" s="520">
        <f>SUM(D125:D155)</f>
        <v>330194520</v>
      </c>
      <c r="E156" s="520">
        <f t="shared" ref="E156:BH156" si="29">SUM(E125:E155)</f>
        <v>563606981</v>
      </c>
      <c r="F156" s="520">
        <f t="shared" si="29"/>
        <v>452319211</v>
      </c>
      <c r="G156" s="520">
        <f t="shared" si="29"/>
        <v>175841063</v>
      </c>
      <c r="H156" s="520">
        <f t="shared" si="29"/>
        <v>558292288</v>
      </c>
      <c r="I156" s="520">
        <f t="shared" si="29"/>
        <v>275870868</v>
      </c>
      <c r="J156" s="520">
        <f t="shared" si="29"/>
        <v>162817459</v>
      </c>
      <c r="K156" s="520">
        <f t="shared" si="29"/>
        <v>180253702</v>
      </c>
      <c r="L156" s="520">
        <f t="shared" si="29"/>
        <v>359662757</v>
      </c>
      <c r="M156" s="520">
        <f t="shared" si="29"/>
        <v>133095264</v>
      </c>
      <c r="N156" s="520">
        <f t="shared" si="29"/>
        <v>300504097</v>
      </c>
      <c r="O156" s="520">
        <f t="shared" si="29"/>
        <v>759411584</v>
      </c>
      <c r="P156" s="520">
        <f t="shared" si="29"/>
        <v>400206779</v>
      </c>
      <c r="Q156" s="520">
        <f t="shared" si="29"/>
        <v>110774248</v>
      </c>
      <c r="R156" s="520">
        <f t="shared" si="29"/>
        <v>801733462</v>
      </c>
      <c r="S156" s="520">
        <f t="shared" si="29"/>
        <v>1528655970</v>
      </c>
      <c r="T156" s="520">
        <f t="shared" si="29"/>
        <v>180768388</v>
      </c>
      <c r="U156" s="520">
        <f t="shared" si="29"/>
        <v>109562330</v>
      </c>
      <c r="V156" s="520">
        <f t="shared" si="29"/>
        <v>10408369</v>
      </c>
      <c r="W156" s="520">
        <f t="shared" si="29"/>
        <v>1457019074</v>
      </c>
      <c r="X156" s="520">
        <f t="shared" si="29"/>
        <v>436685716</v>
      </c>
      <c r="Y156" s="520">
        <f t="shared" si="29"/>
        <v>85201450</v>
      </c>
      <c r="Z156" s="520">
        <f t="shared" si="29"/>
        <v>853973600</v>
      </c>
      <c r="AA156" s="520">
        <f t="shared" si="29"/>
        <v>109021293</v>
      </c>
      <c r="AB156" s="520">
        <f t="shared" si="29"/>
        <v>239384176</v>
      </c>
      <c r="AC156" s="520">
        <f t="shared" si="29"/>
        <v>1304115116</v>
      </c>
      <c r="AD156" s="520">
        <f t="shared" si="29"/>
        <v>135482874</v>
      </c>
      <c r="AE156" s="520">
        <f t="shared" si="29"/>
        <v>815339039</v>
      </c>
      <c r="AF156" s="520">
        <f t="shared" si="29"/>
        <v>355664378</v>
      </c>
      <c r="AG156" s="520">
        <f t="shared" si="29"/>
        <v>158179770</v>
      </c>
      <c r="AH156" s="520">
        <f t="shared" si="29"/>
        <v>1115077909</v>
      </c>
      <c r="AI156" s="520">
        <f t="shared" si="29"/>
        <v>595277655</v>
      </c>
      <c r="AJ156" s="520">
        <f t="shared" si="29"/>
        <v>947473336</v>
      </c>
      <c r="AK156" s="520">
        <f t="shared" si="29"/>
        <v>498286616</v>
      </c>
      <c r="AL156" s="520">
        <f t="shared" si="29"/>
        <v>476548728</v>
      </c>
      <c r="AM156" s="520">
        <f t="shared" si="29"/>
        <v>377944738</v>
      </c>
      <c r="AN156" s="520">
        <f t="shared" si="29"/>
        <v>619293173</v>
      </c>
      <c r="AO156" s="520">
        <f t="shared" si="29"/>
        <v>343317616</v>
      </c>
      <c r="AP156" s="520">
        <f t="shared" si="29"/>
        <v>428438520</v>
      </c>
      <c r="AQ156" s="520">
        <f t="shared" si="29"/>
        <v>143205478</v>
      </c>
      <c r="AR156" s="520">
        <f t="shared" si="29"/>
        <v>130695314</v>
      </c>
      <c r="AS156" s="520">
        <f t="shared" si="29"/>
        <v>211685353</v>
      </c>
      <c r="AT156" s="520">
        <f t="shared" si="29"/>
        <v>47454216</v>
      </c>
      <c r="AU156" s="520">
        <f t="shared" si="29"/>
        <v>2327985385</v>
      </c>
      <c r="AV156" s="520">
        <f t="shared" si="29"/>
        <v>317454648</v>
      </c>
      <c r="AW156" s="520">
        <f t="shared" si="29"/>
        <v>11411046017</v>
      </c>
      <c r="AX156" s="520">
        <f t="shared" si="29"/>
        <v>116722442</v>
      </c>
      <c r="AY156" s="520">
        <f t="shared" si="29"/>
        <v>82304062</v>
      </c>
      <c r="AZ156" s="520">
        <f t="shared" si="29"/>
        <v>255363026</v>
      </c>
      <c r="BA156" s="520">
        <f t="shared" si="29"/>
        <v>837427050</v>
      </c>
      <c r="BB156" s="520">
        <f t="shared" si="29"/>
        <v>57424877</v>
      </c>
      <c r="BC156" s="520">
        <f t="shared" si="29"/>
        <v>125806637</v>
      </c>
      <c r="BD156" s="520">
        <f t="shared" si="29"/>
        <v>519252290</v>
      </c>
      <c r="BE156" s="520">
        <f t="shared" si="29"/>
        <v>587244108</v>
      </c>
      <c r="BF156" s="520">
        <f t="shared" si="29"/>
        <v>3210612350</v>
      </c>
      <c r="BG156" s="520">
        <f t="shared" si="29"/>
        <v>281638282</v>
      </c>
      <c r="BH156" s="520">
        <f t="shared" si="29"/>
        <v>137463495</v>
      </c>
      <c r="BI156" s="520"/>
      <c r="BJ156" s="520"/>
    </row>
    <row r="157" spans="1:62" x14ac:dyDescent="0.3">
      <c r="D157" s="520">
        <f>D103-D156</f>
        <v>291575065</v>
      </c>
      <c r="E157" s="520">
        <f t="shared" ref="E157:BH157" si="30">E103-E156</f>
        <v>467755089</v>
      </c>
      <c r="F157" s="520">
        <f t="shared" si="30"/>
        <v>356473165</v>
      </c>
      <c r="G157" s="520">
        <f t="shared" si="30"/>
        <v>150518780</v>
      </c>
      <c r="H157" s="520">
        <f t="shared" si="30"/>
        <v>406367922</v>
      </c>
      <c r="I157" s="520">
        <f t="shared" si="30"/>
        <v>244529187</v>
      </c>
      <c r="J157" s="520">
        <f t="shared" si="30"/>
        <v>130076978</v>
      </c>
      <c r="K157" s="520">
        <f t="shared" si="30"/>
        <v>158233606</v>
      </c>
      <c r="L157" s="520">
        <f t="shared" si="30"/>
        <v>29709988757.599998</v>
      </c>
      <c r="M157" s="520">
        <f t="shared" si="30"/>
        <v>105538108</v>
      </c>
      <c r="N157" s="520">
        <f t="shared" si="30"/>
        <v>186636967</v>
      </c>
      <c r="O157" s="520">
        <f t="shared" si="30"/>
        <v>719549159</v>
      </c>
      <c r="P157" s="520">
        <f t="shared" si="30"/>
        <v>486056891</v>
      </c>
      <c r="Q157" s="520">
        <f t="shared" si="30"/>
        <v>102868194</v>
      </c>
      <c r="R157" s="520">
        <f t="shared" si="30"/>
        <v>728749536</v>
      </c>
      <c r="S157" s="520">
        <f t="shared" si="30"/>
        <v>1462540747</v>
      </c>
      <c r="T157" s="520">
        <f t="shared" si="30"/>
        <v>179130214</v>
      </c>
      <c r="U157" s="520">
        <f t="shared" si="30"/>
        <v>92708039</v>
      </c>
      <c r="V157" s="520">
        <f t="shared" si="30"/>
        <v>16612900</v>
      </c>
      <c r="W157" s="520">
        <f t="shared" si="30"/>
        <v>1527649682</v>
      </c>
      <c r="X157" s="520">
        <f t="shared" si="30"/>
        <v>484140525</v>
      </c>
      <c r="Y157" s="520">
        <f t="shared" si="30"/>
        <v>91121820</v>
      </c>
      <c r="Z157" s="520">
        <f t="shared" si="30"/>
        <v>602156505</v>
      </c>
      <c r="AA157" s="520">
        <f t="shared" si="30"/>
        <v>95591770</v>
      </c>
      <c r="AB157" s="520">
        <f t="shared" si="30"/>
        <v>212556889</v>
      </c>
      <c r="AC157" s="520">
        <f t="shared" si="30"/>
        <v>1119510877</v>
      </c>
      <c r="AD157" s="520">
        <f t="shared" si="30"/>
        <v>125720487</v>
      </c>
      <c r="AE157" s="520">
        <f t="shared" si="30"/>
        <v>700658007</v>
      </c>
      <c r="AF157" s="520">
        <f t="shared" si="30"/>
        <v>297671528</v>
      </c>
      <c r="AG157" s="520">
        <f t="shared" si="30"/>
        <v>144305513</v>
      </c>
      <c r="AH157" s="520">
        <f t="shared" si="30"/>
        <v>1035266838</v>
      </c>
      <c r="AI157" s="520">
        <f t="shared" si="30"/>
        <v>517183759</v>
      </c>
      <c r="AJ157" s="520">
        <f t="shared" si="30"/>
        <v>837112901</v>
      </c>
      <c r="AK157" s="520">
        <f t="shared" si="30"/>
        <v>415702694</v>
      </c>
      <c r="AL157" s="520">
        <f t="shared" si="30"/>
        <v>406045709</v>
      </c>
      <c r="AM157" s="520">
        <f t="shared" si="30"/>
        <v>264818096</v>
      </c>
      <c r="AN157" s="520">
        <f t="shared" si="30"/>
        <v>347361133</v>
      </c>
      <c r="AO157" s="520">
        <f t="shared" si="30"/>
        <v>374286401</v>
      </c>
      <c r="AP157" s="520">
        <f t="shared" si="30"/>
        <v>348945387</v>
      </c>
      <c r="AQ157" s="520">
        <f t="shared" si="30"/>
        <v>102099081</v>
      </c>
      <c r="AR157" s="520">
        <f t="shared" si="30"/>
        <v>125211431</v>
      </c>
      <c r="AS157" s="520">
        <f t="shared" si="30"/>
        <v>216841429</v>
      </c>
      <c r="AT157" s="520">
        <f t="shared" si="30"/>
        <v>30876273</v>
      </c>
      <c r="AU157" s="520">
        <f t="shared" si="30"/>
        <v>2107112069</v>
      </c>
      <c r="AV157" s="520">
        <f t="shared" si="30"/>
        <v>274101079</v>
      </c>
      <c r="AW157" s="520">
        <f t="shared" si="30"/>
        <v>11566946172</v>
      </c>
      <c r="AX157" s="520">
        <f t="shared" si="30"/>
        <v>106609150</v>
      </c>
      <c r="AY157" s="520">
        <f t="shared" si="30"/>
        <v>71899944</v>
      </c>
      <c r="AZ157" s="520">
        <f t="shared" si="30"/>
        <v>237998704</v>
      </c>
      <c r="BA157" s="520">
        <f t="shared" si="30"/>
        <v>659489635</v>
      </c>
      <c r="BB157" s="520">
        <f t="shared" si="30"/>
        <v>56223260</v>
      </c>
      <c r="BC157" s="520">
        <f t="shared" si="30"/>
        <v>113267317</v>
      </c>
      <c r="BD157" s="520">
        <f t="shared" si="30"/>
        <v>567150899</v>
      </c>
      <c r="BE157" s="520">
        <f t="shared" si="30"/>
        <v>622019648</v>
      </c>
      <c r="BF157" s="520">
        <f t="shared" si="30"/>
        <v>3451319351.6000004</v>
      </c>
      <c r="BG157" s="520">
        <f t="shared" si="30"/>
        <v>224076686</v>
      </c>
      <c r="BH157" s="520">
        <f t="shared" si="30"/>
        <v>129639064</v>
      </c>
      <c r="BI157" s="520"/>
      <c r="BJ157" s="520"/>
    </row>
    <row r="158" spans="1:62" x14ac:dyDescent="0.3">
      <c r="A158" s="408">
        <f>A104</f>
        <v>9001</v>
      </c>
      <c r="B158" s="408" t="str">
        <f t="shared" ref="B158:BH160" si="31">B104</f>
        <v>Total Assets less Internal Balances Formula: =385-576</v>
      </c>
      <c r="C158" s="408" t="str">
        <f t="shared" si="31"/>
        <v>Reverse import tab calculation to value reported on DIW unit data from audit worksheet tab for account 385</v>
      </c>
      <c r="D158" s="408">
        <f t="shared" si="31"/>
        <v>113900873</v>
      </c>
      <c r="E158" s="408">
        <f t="shared" si="31"/>
        <v>175644676</v>
      </c>
      <c r="F158" s="408">
        <f t="shared" si="31"/>
        <v>120690501</v>
      </c>
      <c r="G158" s="408">
        <f t="shared" si="31"/>
        <v>46402912</v>
      </c>
      <c r="H158" s="408">
        <f t="shared" si="31"/>
        <v>165830340</v>
      </c>
      <c r="I158" s="408">
        <f t="shared" si="31"/>
        <v>100501429</v>
      </c>
      <c r="J158" s="408">
        <f t="shared" si="31"/>
        <v>49030181</v>
      </c>
      <c r="K158" s="408">
        <f t="shared" si="31"/>
        <v>54832131</v>
      </c>
      <c r="L158" s="408">
        <f t="shared" si="31"/>
        <v>119076836</v>
      </c>
      <c r="M158" s="408">
        <f t="shared" si="31"/>
        <v>41689937</v>
      </c>
      <c r="N158" s="408">
        <f t="shared" si="31"/>
        <v>56304756</v>
      </c>
      <c r="O158" s="408">
        <f t="shared" si="31"/>
        <v>294408709</v>
      </c>
      <c r="P158" s="408">
        <f t="shared" si="31"/>
        <v>161840872</v>
      </c>
      <c r="Q158" s="408">
        <f t="shared" si="31"/>
        <v>41279083</v>
      </c>
      <c r="R158" s="408">
        <f t="shared" si="31"/>
        <v>244803328</v>
      </c>
      <c r="S158" s="408">
        <f t="shared" si="31"/>
        <v>460198431</v>
      </c>
      <c r="T158" s="408">
        <f t="shared" si="31"/>
        <v>68979731</v>
      </c>
      <c r="U158" s="408">
        <f t="shared" si="31"/>
        <v>30989740</v>
      </c>
      <c r="V158" s="408">
        <f t="shared" si="31"/>
        <v>3610086</v>
      </c>
      <c r="W158" s="408">
        <f t="shared" si="31"/>
        <v>507990316</v>
      </c>
      <c r="X158" s="408">
        <f t="shared" si="31"/>
        <v>139123061</v>
      </c>
      <c r="Y158" s="408">
        <f t="shared" si="31"/>
        <v>19617496</v>
      </c>
      <c r="Z158" s="408">
        <f t="shared" si="31"/>
        <v>234500106</v>
      </c>
      <c r="AA158" s="408">
        <f t="shared" si="31"/>
        <v>34036976</v>
      </c>
      <c r="AB158" s="408">
        <f t="shared" si="31"/>
        <v>53657899</v>
      </c>
      <c r="AC158" s="408">
        <f t="shared" si="31"/>
        <v>364368047</v>
      </c>
      <c r="AD158" s="408">
        <f t="shared" si="31"/>
        <v>36742139</v>
      </c>
      <c r="AE158" s="408">
        <f t="shared" si="31"/>
        <v>246264991</v>
      </c>
      <c r="AF158" s="408">
        <f t="shared" si="31"/>
        <v>91711956</v>
      </c>
      <c r="AG158" s="408">
        <f t="shared" si="31"/>
        <v>53038578</v>
      </c>
      <c r="AH158" s="408">
        <f t="shared" si="31"/>
        <v>275669200</v>
      </c>
      <c r="AI158" s="408">
        <f t="shared" si="31"/>
        <v>147862167</v>
      </c>
      <c r="AJ158" s="408">
        <f t="shared" si="31"/>
        <v>234616219</v>
      </c>
      <c r="AK158" s="408">
        <f t="shared" si="31"/>
        <v>166720893</v>
      </c>
      <c r="AL158" s="408">
        <f t="shared" si="31"/>
        <v>154873952</v>
      </c>
      <c r="AM158" s="408">
        <f t="shared" si="31"/>
        <v>99355450</v>
      </c>
      <c r="AN158" s="408">
        <f t="shared" si="31"/>
        <v>105796115</v>
      </c>
      <c r="AO158" s="408">
        <f t="shared" si="31"/>
        <v>118447917</v>
      </c>
      <c r="AP158" s="408">
        <f t="shared" si="31"/>
        <v>135990874</v>
      </c>
      <c r="AQ158" s="408">
        <f t="shared" si="31"/>
        <v>45393312</v>
      </c>
      <c r="AR158" s="408">
        <f t="shared" si="31"/>
        <v>32496036</v>
      </c>
      <c r="AS158" s="408">
        <f t="shared" si="31"/>
        <v>67195922</v>
      </c>
      <c r="AT158" s="408">
        <f t="shared" si="31"/>
        <v>12237703</v>
      </c>
      <c r="AU158" s="408">
        <f t="shared" si="31"/>
        <v>859029662</v>
      </c>
      <c r="AV158" s="408">
        <f t="shared" si="31"/>
        <v>77510380</v>
      </c>
      <c r="AW158" s="408">
        <f t="shared" si="31"/>
        <v>5301429203</v>
      </c>
      <c r="AX158" s="408">
        <f t="shared" si="31"/>
        <v>25783784</v>
      </c>
      <c r="AY158" s="408">
        <f t="shared" si="31"/>
        <v>19612353</v>
      </c>
      <c r="AZ158" s="408">
        <f t="shared" si="31"/>
        <v>59257185</v>
      </c>
      <c r="BA158" s="408">
        <f t="shared" si="31"/>
        <v>176057472</v>
      </c>
      <c r="BB158" s="408">
        <f t="shared" si="31"/>
        <v>12347807</v>
      </c>
      <c r="BC158" s="408">
        <f t="shared" si="31"/>
        <v>31161922</v>
      </c>
      <c r="BD158" s="408">
        <f t="shared" si="31"/>
        <v>152336949</v>
      </c>
      <c r="BE158" s="408">
        <f t="shared" si="31"/>
        <v>180645180</v>
      </c>
      <c r="BF158" s="408">
        <f t="shared" si="31"/>
        <v>1057991851</v>
      </c>
      <c r="BG158" s="408">
        <f t="shared" si="31"/>
        <v>73684894</v>
      </c>
      <c r="BH158" s="408">
        <f t="shared" si="31"/>
        <v>43273693</v>
      </c>
    </row>
    <row r="159" spans="1:62" x14ac:dyDescent="0.3">
      <c r="A159" s="408">
        <f t="shared" ref="A159:P160" si="32">A105</f>
        <v>9002</v>
      </c>
      <c r="B159" s="408" t="str">
        <f t="shared" si="32"/>
        <v>Total Current Liabilites less Internal Balances Formula: =626-576</v>
      </c>
      <c r="C159" s="408" t="str">
        <f t="shared" si="32"/>
        <v>Reverse import tab calculation to value reported on unit DIW data from audit worksheet tab for account 626</v>
      </c>
      <c r="D159" s="408">
        <f t="shared" si="32"/>
        <v>2618113</v>
      </c>
      <c r="E159" s="408">
        <f t="shared" si="32"/>
        <v>3563876</v>
      </c>
      <c r="F159" s="408">
        <f t="shared" si="32"/>
        <v>5544307</v>
      </c>
      <c r="G159" s="408">
        <f t="shared" si="32"/>
        <v>634152</v>
      </c>
      <c r="H159" s="408">
        <f t="shared" si="32"/>
        <v>999254</v>
      </c>
      <c r="I159" s="408">
        <f t="shared" si="32"/>
        <v>1783320</v>
      </c>
      <c r="J159" s="408">
        <f t="shared" si="32"/>
        <v>4583069</v>
      </c>
      <c r="K159" s="408">
        <f t="shared" si="32"/>
        <v>1252644</v>
      </c>
      <c r="L159" s="408">
        <f t="shared" si="32"/>
        <v>3449697</v>
      </c>
      <c r="M159" s="408">
        <f t="shared" si="32"/>
        <v>2472915</v>
      </c>
      <c r="N159" s="408">
        <f t="shared" si="32"/>
        <v>48243804</v>
      </c>
      <c r="O159" s="408">
        <f t="shared" si="32"/>
        <v>7074020</v>
      </c>
      <c r="P159" s="408">
        <f t="shared" si="32"/>
        <v>7886744</v>
      </c>
      <c r="Q159" s="408">
        <f t="shared" si="31"/>
        <v>571077</v>
      </c>
      <c r="R159" s="408">
        <f t="shared" si="31"/>
        <v>5573659</v>
      </c>
      <c r="S159" s="408">
        <f t="shared" si="31"/>
        <v>28848301</v>
      </c>
      <c r="T159" s="408">
        <f t="shared" si="31"/>
        <v>1164817</v>
      </c>
      <c r="U159" s="408">
        <f t="shared" si="31"/>
        <v>1382749</v>
      </c>
      <c r="V159" s="408">
        <f t="shared" si="31"/>
        <v>40696</v>
      </c>
      <c r="W159" s="408">
        <f t="shared" si="31"/>
        <v>7137162</v>
      </c>
      <c r="X159" s="408">
        <f t="shared" si="31"/>
        <v>5700444</v>
      </c>
      <c r="Y159" s="408">
        <f t="shared" si="31"/>
        <v>745940</v>
      </c>
      <c r="Z159" s="408">
        <f t="shared" si="31"/>
        <v>130325256</v>
      </c>
      <c r="AA159" s="408">
        <f t="shared" si="31"/>
        <v>583527</v>
      </c>
      <c r="AB159" s="408">
        <f t="shared" si="31"/>
        <v>1489806</v>
      </c>
      <c r="AC159" s="408">
        <f t="shared" si="31"/>
        <v>9672898</v>
      </c>
      <c r="AD159" s="408">
        <f t="shared" si="31"/>
        <v>1517637</v>
      </c>
      <c r="AE159" s="408">
        <f t="shared" si="31"/>
        <v>5036849</v>
      </c>
      <c r="AF159" s="408">
        <f t="shared" si="31"/>
        <v>4317950</v>
      </c>
      <c r="AG159" s="408">
        <f t="shared" si="31"/>
        <v>855185</v>
      </c>
      <c r="AH159" s="408">
        <f t="shared" si="31"/>
        <v>2199536</v>
      </c>
      <c r="AI159" s="408">
        <f t="shared" si="31"/>
        <v>5585886</v>
      </c>
      <c r="AJ159" s="408">
        <f t="shared" si="31"/>
        <v>12692086</v>
      </c>
      <c r="AK159" s="408">
        <f t="shared" si="31"/>
        <v>6440268</v>
      </c>
      <c r="AL159" s="408">
        <f t="shared" si="31"/>
        <v>2662622</v>
      </c>
      <c r="AM159" s="408">
        <f t="shared" si="31"/>
        <v>6286014</v>
      </c>
      <c r="AN159" s="408">
        <f t="shared" si="31"/>
        <v>106776811</v>
      </c>
      <c r="AO159" s="408">
        <f t="shared" si="31"/>
        <v>1736226</v>
      </c>
      <c r="AP159" s="408">
        <f t="shared" si="31"/>
        <v>4713583</v>
      </c>
      <c r="AQ159" s="408">
        <f t="shared" si="31"/>
        <v>1156978</v>
      </c>
      <c r="AR159" s="408">
        <f t="shared" si="31"/>
        <v>1628458</v>
      </c>
      <c r="AS159" s="408">
        <f t="shared" si="31"/>
        <v>2024776</v>
      </c>
      <c r="AT159" s="408">
        <f t="shared" si="31"/>
        <v>226626</v>
      </c>
      <c r="AU159" s="408">
        <f t="shared" si="31"/>
        <v>30973165</v>
      </c>
      <c r="AV159" s="408">
        <f t="shared" si="31"/>
        <v>2910413</v>
      </c>
      <c r="AW159" s="408">
        <f t="shared" si="31"/>
        <v>185114355</v>
      </c>
      <c r="AX159" s="408">
        <f t="shared" si="31"/>
        <v>1928115</v>
      </c>
      <c r="AY159" s="408">
        <f t="shared" si="31"/>
        <v>494443</v>
      </c>
      <c r="AZ159" s="408">
        <f t="shared" si="31"/>
        <v>1841708</v>
      </c>
      <c r="BA159" s="408">
        <f t="shared" si="31"/>
        <v>6322524</v>
      </c>
      <c r="BB159" s="408">
        <f t="shared" si="31"/>
        <v>533170</v>
      </c>
      <c r="BC159" s="408">
        <f t="shared" si="31"/>
        <v>380500</v>
      </c>
      <c r="BD159" s="408">
        <f t="shared" si="31"/>
        <v>6494352</v>
      </c>
      <c r="BE159" s="408">
        <f t="shared" si="31"/>
        <v>5061416</v>
      </c>
      <c r="BF159" s="408">
        <f t="shared" si="31"/>
        <v>13979105</v>
      </c>
      <c r="BG159" s="408">
        <f t="shared" si="31"/>
        <v>3298833</v>
      </c>
      <c r="BH159" s="408">
        <f t="shared" si="31"/>
        <v>1047605</v>
      </c>
    </row>
    <row r="160" spans="1:62" x14ac:dyDescent="0.3">
      <c r="A160" s="408">
        <f t="shared" si="32"/>
        <v>9003</v>
      </c>
      <c r="B160" s="408" t="str">
        <f t="shared" si="32"/>
        <v>Total Liabilities and total deferred inflows less internal balances Formula: =338-576</v>
      </c>
      <c r="C160" s="408" t="str">
        <f t="shared" si="32"/>
        <v>Reverse import tab calculation to value reported on DIW unit data from audit worksheet tab for account 338</v>
      </c>
      <c r="D160" s="408">
        <f t="shared" si="32"/>
        <v>101880346</v>
      </c>
      <c r="E160" s="408">
        <f t="shared" si="32"/>
        <v>195141989</v>
      </c>
      <c r="F160" s="408">
        <f t="shared" si="32"/>
        <v>143983539</v>
      </c>
      <c r="G160" s="408">
        <f t="shared" si="32"/>
        <v>60546220</v>
      </c>
      <c r="H160" s="408">
        <f t="shared" si="32"/>
        <v>195947463</v>
      </c>
      <c r="I160" s="408">
        <f t="shared" si="32"/>
        <v>86817933</v>
      </c>
      <c r="J160" s="408">
        <f t="shared" si="32"/>
        <v>46942031</v>
      </c>
      <c r="K160" s="408">
        <f t="shared" si="32"/>
        <v>56292967</v>
      </c>
      <c r="L160" s="408">
        <f t="shared" si="32"/>
        <v>111539103</v>
      </c>
      <c r="M160" s="408">
        <f t="shared" si="32"/>
        <v>36272695</v>
      </c>
      <c r="N160" s="408">
        <f t="shared" si="32"/>
        <v>65939763</v>
      </c>
      <c r="O160" s="408">
        <f t="shared" si="32"/>
        <v>231614963</v>
      </c>
      <c r="P160" s="408">
        <f t="shared" si="32"/>
        <v>128191944</v>
      </c>
      <c r="Q160" s="408">
        <f t="shared" si="31"/>
        <v>31758126</v>
      </c>
      <c r="R160" s="408">
        <f t="shared" si="31"/>
        <v>252040148</v>
      </c>
      <c r="S160" s="408">
        <f t="shared" si="31"/>
        <v>530533237</v>
      </c>
      <c r="T160" s="408">
        <f t="shared" si="31"/>
        <v>56290460</v>
      </c>
      <c r="U160" s="408">
        <f t="shared" si="31"/>
        <v>32270090</v>
      </c>
      <c r="V160" s="408">
        <f t="shared" si="31"/>
        <v>2873175</v>
      </c>
      <c r="W160" s="408">
        <f t="shared" si="31"/>
        <v>436427275</v>
      </c>
      <c r="X160" s="408">
        <f t="shared" si="31"/>
        <v>163205081</v>
      </c>
      <c r="Y160" s="408">
        <f t="shared" si="31"/>
        <v>32679000</v>
      </c>
      <c r="Z160" s="408">
        <f t="shared" si="31"/>
        <v>165378556</v>
      </c>
      <c r="AA160" s="408">
        <f t="shared" si="31"/>
        <v>33723545</v>
      </c>
      <c r="AB160" s="408">
        <f t="shared" si="31"/>
        <v>88307468</v>
      </c>
      <c r="AC160" s="408">
        <f t="shared" si="31"/>
        <v>450610830</v>
      </c>
      <c r="AD160" s="408">
        <f t="shared" si="31"/>
        <v>47176497</v>
      </c>
      <c r="AE160" s="408">
        <f t="shared" si="31"/>
        <v>275861828</v>
      </c>
      <c r="AF160" s="408">
        <f t="shared" si="31"/>
        <v>120253888</v>
      </c>
      <c r="AG160" s="408">
        <f t="shared" si="31"/>
        <v>50437423</v>
      </c>
      <c r="AH160" s="408">
        <f t="shared" si="31"/>
        <v>373754394</v>
      </c>
      <c r="AI160" s="408">
        <f t="shared" si="31"/>
        <v>203429420</v>
      </c>
      <c r="AJ160" s="408">
        <f t="shared" si="31"/>
        <v>335627076</v>
      </c>
      <c r="AK160" s="408">
        <f t="shared" si="31"/>
        <v>160314798</v>
      </c>
      <c r="AL160" s="408">
        <f t="shared" si="31"/>
        <v>142978336</v>
      </c>
      <c r="AM160" s="408">
        <f t="shared" si="31"/>
        <v>136285145</v>
      </c>
      <c r="AN160" s="408">
        <f t="shared" si="31"/>
        <v>141712725</v>
      </c>
      <c r="AO160" s="408">
        <f t="shared" si="31"/>
        <v>112420276</v>
      </c>
      <c r="AP160" s="408">
        <f t="shared" si="31"/>
        <v>139705557</v>
      </c>
      <c r="AQ160" s="408">
        <f t="shared" si="31"/>
        <v>44205590</v>
      </c>
      <c r="AR160" s="408">
        <f t="shared" si="31"/>
        <v>46201441</v>
      </c>
      <c r="AS160" s="408">
        <f t="shared" si="31"/>
        <v>75391347</v>
      </c>
      <c r="AT160" s="408">
        <f t="shared" si="31"/>
        <v>15816479</v>
      </c>
      <c r="AU160" s="408">
        <f t="shared" si="31"/>
        <v>766120578</v>
      </c>
      <c r="AV160" s="408">
        <f t="shared" si="31"/>
        <v>92460810</v>
      </c>
      <c r="AW160" s="408">
        <f t="shared" si="31"/>
        <v>3323362013</v>
      </c>
      <c r="AX160" s="408">
        <f t="shared" si="31"/>
        <v>35633394</v>
      </c>
      <c r="AY160" s="408">
        <f t="shared" si="31"/>
        <v>22777831</v>
      </c>
      <c r="AZ160" s="408">
        <f t="shared" si="31"/>
        <v>108118791</v>
      </c>
      <c r="BA160" s="408">
        <f t="shared" si="31"/>
        <v>290704406</v>
      </c>
      <c r="BB160" s="408">
        <f t="shared" si="31"/>
        <v>17121510</v>
      </c>
      <c r="BC160" s="408">
        <f t="shared" si="31"/>
        <v>43267798</v>
      </c>
      <c r="BD160" s="408">
        <f t="shared" si="31"/>
        <v>170041957</v>
      </c>
      <c r="BE160" s="408">
        <f t="shared" si="31"/>
        <v>184541081</v>
      </c>
      <c r="BF160" s="408">
        <f t="shared" si="31"/>
        <v>1073021301</v>
      </c>
      <c r="BG160" s="408">
        <f t="shared" si="31"/>
        <v>97330315</v>
      </c>
      <c r="BH160" s="408">
        <f t="shared" si="31"/>
        <v>42082806</v>
      </c>
    </row>
    <row r="163" spans="4:62" x14ac:dyDescent="0.3">
      <c r="D163" s="521">
        <f>D157+D158+D159+D160</f>
        <v>509974397</v>
      </c>
      <c r="E163" s="521">
        <f t="shared" ref="E163:BH163" si="33">E157+E158+E159+E160</f>
        <v>842105630</v>
      </c>
      <c r="F163" s="521">
        <f t="shared" si="33"/>
        <v>626691512</v>
      </c>
      <c r="G163" s="521">
        <f t="shared" si="33"/>
        <v>258102064</v>
      </c>
      <c r="H163" s="521">
        <f t="shared" si="33"/>
        <v>769144979</v>
      </c>
      <c r="I163" s="521">
        <f t="shared" si="33"/>
        <v>433631869</v>
      </c>
      <c r="J163" s="521">
        <f t="shared" si="33"/>
        <v>230632259</v>
      </c>
      <c r="K163" s="521">
        <f t="shared" si="33"/>
        <v>270611348</v>
      </c>
      <c r="L163" s="521">
        <f t="shared" si="33"/>
        <v>29944054393.599998</v>
      </c>
      <c r="M163" s="521">
        <f t="shared" si="33"/>
        <v>185973655</v>
      </c>
      <c r="N163" s="521">
        <f t="shared" si="33"/>
        <v>357125290</v>
      </c>
      <c r="O163" s="521">
        <f t="shared" si="33"/>
        <v>1252646851</v>
      </c>
      <c r="P163" s="521">
        <f t="shared" si="33"/>
        <v>783976451</v>
      </c>
      <c r="Q163" s="521">
        <f t="shared" si="33"/>
        <v>176476480</v>
      </c>
      <c r="R163" s="521">
        <f t="shared" si="33"/>
        <v>1231166671</v>
      </c>
      <c r="S163" s="521">
        <f t="shared" si="33"/>
        <v>2482120716</v>
      </c>
      <c r="T163" s="521">
        <f t="shared" si="33"/>
        <v>305565222</v>
      </c>
      <c r="U163" s="521">
        <f t="shared" si="33"/>
        <v>157350618</v>
      </c>
      <c r="V163" s="521">
        <f t="shared" si="33"/>
        <v>23136857</v>
      </c>
      <c r="W163" s="521">
        <f t="shared" si="33"/>
        <v>2479204435</v>
      </c>
      <c r="X163" s="521">
        <f t="shared" si="33"/>
        <v>792169111</v>
      </c>
      <c r="Y163" s="521">
        <f t="shared" si="33"/>
        <v>144164256</v>
      </c>
      <c r="Z163" s="521">
        <f t="shared" si="33"/>
        <v>1132360423</v>
      </c>
      <c r="AA163" s="521">
        <f t="shared" si="33"/>
        <v>163935818</v>
      </c>
      <c r="AB163" s="521">
        <f t="shared" si="33"/>
        <v>356012062</v>
      </c>
      <c r="AC163" s="521">
        <f t="shared" si="33"/>
        <v>1944162652</v>
      </c>
      <c r="AD163" s="521">
        <f t="shared" si="33"/>
        <v>211156760</v>
      </c>
      <c r="AE163" s="521">
        <f t="shared" si="33"/>
        <v>1227821675</v>
      </c>
      <c r="AF163" s="521">
        <f t="shared" si="33"/>
        <v>513955322</v>
      </c>
      <c r="AG163" s="521">
        <f t="shared" si="33"/>
        <v>248636699</v>
      </c>
      <c r="AH163" s="521">
        <f t="shared" si="33"/>
        <v>1686889968</v>
      </c>
      <c r="AI163" s="521">
        <f t="shared" si="33"/>
        <v>874061232</v>
      </c>
      <c r="AJ163" s="521">
        <f t="shared" si="33"/>
        <v>1420048282</v>
      </c>
      <c r="AK163" s="521">
        <f t="shared" si="33"/>
        <v>749178653</v>
      </c>
      <c r="AL163" s="521">
        <f t="shared" si="33"/>
        <v>706560619</v>
      </c>
      <c r="AM163" s="521">
        <f t="shared" si="33"/>
        <v>506744705</v>
      </c>
      <c r="AN163" s="521">
        <f t="shared" si="33"/>
        <v>701646784</v>
      </c>
      <c r="AO163" s="521">
        <f t="shared" si="33"/>
        <v>606890820</v>
      </c>
      <c r="AP163" s="521">
        <f t="shared" si="33"/>
        <v>629355401</v>
      </c>
      <c r="AQ163" s="521">
        <f t="shared" si="33"/>
        <v>192854961</v>
      </c>
      <c r="AR163" s="521">
        <f t="shared" si="33"/>
        <v>205537366</v>
      </c>
      <c r="AS163" s="521">
        <f t="shared" si="33"/>
        <v>361453474</v>
      </c>
      <c r="AT163" s="521">
        <f t="shared" si="33"/>
        <v>59157081</v>
      </c>
      <c r="AU163" s="521">
        <f t="shared" si="33"/>
        <v>3763235474</v>
      </c>
      <c r="AV163" s="521">
        <f t="shared" si="33"/>
        <v>446982682</v>
      </c>
      <c r="AW163" s="521">
        <f t="shared" si="33"/>
        <v>20376851743</v>
      </c>
      <c r="AX163" s="521">
        <f t="shared" si="33"/>
        <v>169954443</v>
      </c>
      <c r="AY163" s="521">
        <f t="shared" si="33"/>
        <v>114784571</v>
      </c>
      <c r="AZ163" s="521">
        <f t="shared" si="33"/>
        <v>407216388</v>
      </c>
      <c r="BA163" s="521">
        <f t="shared" si="33"/>
        <v>1132574037</v>
      </c>
      <c r="BB163" s="521">
        <f t="shared" si="33"/>
        <v>86225747</v>
      </c>
      <c r="BC163" s="521">
        <f t="shared" si="33"/>
        <v>188077537</v>
      </c>
      <c r="BD163" s="521">
        <f t="shared" si="33"/>
        <v>896024157</v>
      </c>
      <c r="BE163" s="521">
        <f t="shared" si="33"/>
        <v>992267325</v>
      </c>
      <c r="BF163" s="521">
        <f t="shared" si="33"/>
        <v>5596311608.6000004</v>
      </c>
      <c r="BG163" s="521">
        <f t="shared" si="33"/>
        <v>398390728</v>
      </c>
      <c r="BH163" s="521">
        <f t="shared" si="33"/>
        <v>216043168</v>
      </c>
      <c r="BI163" s="521"/>
      <c r="BJ163" s="521"/>
    </row>
    <row r="165" spans="4:62" x14ac:dyDescent="0.3">
      <c r="D165" s="521">
        <v>509974397</v>
      </c>
      <c r="BH165" s="365">
        <f>SUM(BH68:BH142)</f>
        <v>501297882.75199997</v>
      </c>
    </row>
    <row r="169" spans="4:62" x14ac:dyDescent="0.3">
      <c r="D169" s="522">
        <v>621769585</v>
      </c>
      <c r="E169" s="522">
        <v>1031362070</v>
      </c>
      <c r="F169" s="522">
        <v>808792376</v>
      </c>
      <c r="G169" s="522">
        <v>326359843</v>
      </c>
      <c r="H169" s="522">
        <v>964660210</v>
      </c>
      <c r="I169" s="522">
        <v>520400055</v>
      </c>
      <c r="J169" s="522">
        <v>292894437</v>
      </c>
      <c r="K169" s="522">
        <v>338487308</v>
      </c>
      <c r="L169" s="522">
        <v>30069651514.599998</v>
      </c>
      <c r="M169" s="522">
        <v>238633372</v>
      </c>
      <c r="N169" s="522">
        <v>487141064</v>
      </c>
      <c r="O169" s="522">
        <v>1478960743</v>
      </c>
      <c r="P169" s="522">
        <v>886263670</v>
      </c>
      <c r="Q169" s="522">
        <v>213642442</v>
      </c>
      <c r="R169" s="522">
        <v>1530482998</v>
      </c>
      <c r="S169" s="522">
        <v>2991196717</v>
      </c>
      <c r="T169" s="522">
        <v>359898602</v>
      </c>
      <c r="U169" s="522">
        <v>202270369</v>
      </c>
      <c r="V169" s="522">
        <v>27021269</v>
      </c>
      <c r="W169" s="522">
        <v>2984668756</v>
      </c>
      <c r="X169" s="522">
        <v>920826241</v>
      </c>
      <c r="Y169" s="522">
        <v>176323270</v>
      </c>
      <c r="Z169" s="522">
        <v>1456130105</v>
      </c>
      <c r="AA169" s="522">
        <v>204613063</v>
      </c>
      <c r="AB169" s="522">
        <v>451941065</v>
      </c>
      <c r="AC169" s="522">
        <v>2423625993</v>
      </c>
      <c r="AD169" s="522">
        <v>261203361</v>
      </c>
      <c r="AE169" s="522">
        <v>1515997046</v>
      </c>
      <c r="AF169" s="522">
        <v>653335906</v>
      </c>
      <c r="AG169" s="522">
        <v>302485283</v>
      </c>
      <c r="AH169" s="522">
        <v>2150344747</v>
      </c>
      <c r="AI169" s="522">
        <v>1112461414</v>
      </c>
      <c r="AJ169" s="522">
        <v>1784586237</v>
      </c>
      <c r="AK169" s="522">
        <v>913989310</v>
      </c>
      <c r="AL169" s="522">
        <v>882594437</v>
      </c>
      <c r="AM169" s="522">
        <v>642762834</v>
      </c>
      <c r="AN169" s="522">
        <v>966654306</v>
      </c>
      <c r="AO169" s="522">
        <v>717604017</v>
      </c>
      <c r="AP169" s="522">
        <v>777383907</v>
      </c>
      <c r="AQ169" s="522">
        <v>245304559</v>
      </c>
      <c r="AR169" s="522">
        <v>255906745</v>
      </c>
      <c r="AS169" s="522">
        <v>428526782</v>
      </c>
      <c r="AT169" s="522">
        <v>78330489</v>
      </c>
      <c r="AU169" s="522">
        <v>4435097454</v>
      </c>
      <c r="AV169" s="522">
        <v>591555727</v>
      </c>
      <c r="AW169" s="522">
        <v>22977992189</v>
      </c>
      <c r="AX169" s="522">
        <v>223331592</v>
      </c>
      <c r="AY169" s="522">
        <v>154204006</v>
      </c>
      <c r="AZ169" s="522">
        <v>493361730</v>
      </c>
      <c r="BA169" s="522">
        <v>1496916685</v>
      </c>
      <c r="BB169" s="522">
        <v>113648137</v>
      </c>
      <c r="BC169" s="522">
        <v>239073954</v>
      </c>
      <c r="BD169" s="522">
        <v>1086403189</v>
      </c>
      <c r="BE169" s="522">
        <v>1209263756</v>
      </c>
      <c r="BF169" s="522">
        <v>6661931701.6000004</v>
      </c>
      <c r="BG169" s="522">
        <v>505714968</v>
      </c>
      <c r="BH169" s="522">
        <v>267102559</v>
      </c>
    </row>
    <row r="171" spans="4:62" x14ac:dyDescent="0.3">
      <c r="D171" s="522">
        <f>D103-D169</f>
        <v>0</v>
      </c>
      <c r="E171" s="522">
        <f t="shared" ref="E171:BH171" si="34">E103-E169</f>
        <v>0</v>
      </c>
      <c r="F171" s="522">
        <f t="shared" si="34"/>
        <v>0</v>
      </c>
      <c r="G171" s="522">
        <f t="shared" si="34"/>
        <v>0</v>
      </c>
      <c r="H171" s="522">
        <f t="shared" si="34"/>
        <v>0</v>
      </c>
      <c r="I171" s="522">
        <f t="shared" si="34"/>
        <v>0</v>
      </c>
      <c r="J171" s="522">
        <f t="shared" si="34"/>
        <v>0</v>
      </c>
      <c r="K171" s="522">
        <f t="shared" si="34"/>
        <v>0</v>
      </c>
      <c r="L171" s="522">
        <f t="shared" si="34"/>
        <v>0</v>
      </c>
      <c r="M171" s="522">
        <f t="shared" si="34"/>
        <v>0</v>
      </c>
      <c r="N171" s="522">
        <f t="shared" si="34"/>
        <v>0</v>
      </c>
      <c r="O171" s="522">
        <f t="shared" si="34"/>
        <v>0</v>
      </c>
      <c r="P171" s="522">
        <f t="shared" si="34"/>
        <v>0</v>
      </c>
      <c r="Q171" s="522">
        <f t="shared" si="34"/>
        <v>0</v>
      </c>
      <c r="R171" s="522">
        <f t="shared" si="34"/>
        <v>0</v>
      </c>
      <c r="S171" s="522">
        <f t="shared" si="34"/>
        <v>0</v>
      </c>
      <c r="T171" s="522">
        <f t="shared" si="34"/>
        <v>0</v>
      </c>
      <c r="U171" s="522">
        <f t="shared" si="34"/>
        <v>0</v>
      </c>
      <c r="V171" s="522">
        <f t="shared" si="34"/>
        <v>0</v>
      </c>
      <c r="W171" s="522">
        <f t="shared" si="34"/>
        <v>0</v>
      </c>
      <c r="X171" s="522">
        <f t="shared" si="34"/>
        <v>0</v>
      </c>
      <c r="Y171" s="522">
        <f t="shared" si="34"/>
        <v>0</v>
      </c>
      <c r="Z171" s="522">
        <f t="shared" si="34"/>
        <v>0</v>
      </c>
      <c r="AA171" s="522">
        <f t="shared" si="34"/>
        <v>0</v>
      </c>
      <c r="AB171" s="522">
        <f t="shared" si="34"/>
        <v>0</v>
      </c>
      <c r="AC171" s="522">
        <f t="shared" si="34"/>
        <v>0</v>
      </c>
      <c r="AD171" s="522">
        <f t="shared" si="34"/>
        <v>0</v>
      </c>
      <c r="AE171" s="522">
        <f t="shared" si="34"/>
        <v>0</v>
      </c>
      <c r="AF171" s="522">
        <f t="shared" si="34"/>
        <v>0</v>
      </c>
      <c r="AG171" s="522">
        <f t="shared" si="34"/>
        <v>0</v>
      </c>
      <c r="AH171" s="522">
        <f t="shared" si="34"/>
        <v>0</v>
      </c>
      <c r="AI171" s="522">
        <f t="shared" si="34"/>
        <v>0</v>
      </c>
      <c r="AJ171" s="522">
        <f t="shared" si="34"/>
        <v>0</v>
      </c>
      <c r="AK171" s="522">
        <f t="shared" si="34"/>
        <v>0</v>
      </c>
      <c r="AL171" s="522">
        <f t="shared" si="34"/>
        <v>0</v>
      </c>
      <c r="AM171" s="522">
        <f t="shared" si="34"/>
        <v>0</v>
      </c>
      <c r="AN171" s="522">
        <f t="shared" si="34"/>
        <v>0</v>
      </c>
      <c r="AO171" s="522">
        <f t="shared" si="34"/>
        <v>0</v>
      </c>
      <c r="AP171" s="522">
        <f t="shared" si="34"/>
        <v>0</v>
      </c>
      <c r="AQ171" s="522">
        <f t="shared" si="34"/>
        <v>0</v>
      </c>
      <c r="AR171" s="522">
        <f t="shared" si="34"/>
        <v>0</v>
      </c>
      <c r="AS171" s="522">
        <f t="shared" si="34"/>
        <v>0</v>
      </c>
      <c r="AT171" s="522">
        <f t="shared" si="34"/>
        <v>0</v>
      </c>
      <c r="AU171" s="522">
        <f t="shared" si="34"/>
        <v>0</v>
      </c>
      <c r="AV171" s="522">
        <f t="shared" si="34"/>
        <v>0</v>
      </c>
      <c r="AW171" s="522">
        <f t="shared" si="34"/>
        <v>0</v>
      </c>
      <c r="AX171" s="522">
        <f t="shared" si="34"/>
        <v>0</v>
      </c>
      <c r="AY171" s="522">
        <f t="shared" si="34"/>
        <v>0</v>
      </c>
      <c r="AZ171" s="522">
        <f t="shared" si="34"/>
        <v>0</v>
      </c>
      <c r="BA171" s="522">
        <f t="shared" si="34"/>
        <v>0</v>
      </c>
      <c r="BB171" s="522">
        <f t="shared" si="34"/>
        <v>0</v>
      </c>
      <c r="BC171" s="522">
        <f t="shared" si="34"/>
        <v>0</v>
      </c>
      <c r="BD171" s="522">
        <f t="shared" si="34"/>
        <v>0</v>
      </c>
      <c r="BE171" s="522">
        <f t="shared" si="34"/>
        <v>0</v>
      </c>
      <c r="BF171" s="522">
        <f t="shared" si="34"/>
        <v>0</v>
      </c>
      <c r="BG171" s="522">
        <f t="shared" si="34"/>
        <v>0</v>
      </c>
      <c r="BH171" s="522">
        <f t="shared" si="34"/>
        <v>0</v>
      </c>
    </row>
    <row r="363" ht="20.399999999999999" customHeight="1" x14ac:dyDescent="0.3"/>
  </sheetData>
  <sheetProtection algorithmName="SHA-512" hashValue="oGM8oMxgassOdUHtxEVvPRVMtVMShzLZFRnfww2un3iHTFFHnQVcekdqElgWKAhcgVia42CB830RwFn/GkNwMg==" saltValue="Wz3kvsIEPZot9Vg/CRgkbA=="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BH127"/>
  <sheetViews>
    <sheetView workbookViewId="0">
      <selection activeCell="E130" sqref="E130"/>
    </sheetView>
  </sheetViews>
  <sheetFormatPr defaultColWidth="11.109375" defaultRowHeight="14.4" x14ac:dyDescent="0.3"/>
  <cols>
    <col min="1" max="1" width="11.109375" style="405"/>
    <col min="2" max="2" width="27.109375" style="406" customWidth="1"/>
    <col min="3" max="3" width="11.109375" style="408"/>
    <col min="4" max="60" width="15.77734375" style="408" customWidth="1"/>
    <col min="61" max="16384" width="11.109375" style="408"/>
  </cols>
  <sheetData>
    <row r="1" spans="1:60" s="406" customFormat="1" ht="57.6" x14ac:dyDescent="0.3">
      <c r="A1" s="407" t="s">
        <v>928</v>
      </c>
      <c r="B1" s="406" t="s">
        <v>929</v>
      </c>
      <c r="C1" s="406" t="s">
        <v>128</v>
      </c>
      <c r="D1" s="406" t="s">
        <v>397</v>
      </c>
      <c r="E1" s="406" t="s">
        <v>398</v>
      </c>
      <c r="F1" s="406" t="s">
        <v>399</v>
      </c>
      <c r="G1" s="406" t="s">
        <v>400</v>
      </c>
      <c r="H1" s="406" t="s">
        <v>401</v>
      </c>
      <c r="I1" s="406" t="s">
        <v>402</v>
      </c>
      <c r="J1" s="406" t="s">
        <v>403</v>
      </c>
      <c r="K1" s="406" t="s">
        <v>404</v>
      </c>
      <c r="L1" s="406" t="s">
        <v>405</v>
      </c>
      <c r="M1" s="406" t="s">
        <v>406</v>
      </c>
      <c r="N1" s="406" t="s">
        <v>407</v>
      </c>
      <c r="O1" s="406" t="s">
        <v>408</v>
      </c>
      <c r="P1" s="406" t="s">
        <v>409</v>
      </c>
      <c r="Q1" s="406" t="s">
        <v>410</v>
      </c>
      <c r="R1" s="406" t="s">
        <v>411</v>
      </c>
      <c r="S1" s="406" t="s">
        <v>412</v>
      </c>
      <c r="T1" s="406" t="s">
        <v>413</v>
      </c>
      <c r="U1" s="406" t="s">
        <v>414</v>
      </c>
      <c r="V1" s="406" t="s">
        <v>415</v>
      </c>
      <c r="W1" s="406" t="s">
        <v>416</v>
      </c>
      <c r="X1" s="406" t="s">
        <v>417</v>
      </c>
      <c r="Y1" s="406" t="s">
        <v>418</v>
      </c>
      <c r="Z1" s="406" t="s">
        <v>419</v>
      </c>
      <c r="AA1" s="406" t="s">
        <v>420</v>
      </c>
      <c r="AB1" s="406" t="s">
        <v>421</v>
      </c>
      <c r="AC1" s="406" t="s">
        <v>422</v>
      </c>
      <c r="AD1" s="406" t="s">
        <v>423</v>
      </c>
      <c r="AE1" s="406" t="s">
        <v>424</v>
      </c>
      <c r="AF1" s="406" t="s">
        <v>425</v>
      </c>
      <c r="AG1" s="406" t="s">
        <v>426</v>
      </c>
      <c r="AH1" s="406" t="s">
        <v>427</v>
      </c>
      <c r="AI1" s="406" t="s">
        <v>428</v>
      </c>
      <c r="AJ1" s="406" t="s">
        <v>429</v>
      </c>
      <c r="AK1" s="406" t="s">
        <v>430</v>
      </c>
      <c r="AL1" s="406" t="s">
        <v>431</v>
      </c>
      <c r="AM1" s="406" t="s">
        <v>432</v>
      </c>
      <c r="AN1" s="406" t="s">
        <v>433</v>
      </c>
      <c r="AO1" s="406" t="s">
        <v>434</v>
      </c>
      <c r="AP1" s="406" t="s">
        <v>435</v>
      </c>
      <c r="AQ1" s="406" t="s">
        <v>436</v>
      </c>
      <c r="AR1" s="406" t="s">
        <v>437</v>
      </c>
      <c r="AS1" s="406" t="s">
        <v>438</v>
      </c>
      <c r="AT1" s="406" t="s">
        <v>439</v>
      </c>
      <c r="AU1" s="406" t="s">
        <v>440</v>
      </c>
      <c r="AV1" s="406" t="s">
        <v>441</v>
      </c>
      <c r="AW1" s="406" t="s">
        <v>442</v>
      </c>
      <c r="AX1" s="406" t="s">
        <v>443</v>
      </c>
      <c r="AY1" s="406" t="s">
        <v>444</v>
      </c>
      <c r="AZ1" s="406" t="s">
        <v>445</v>
      </c>
      <c r="BA1" s="406" t="s">
        <v>446</v>
      </c>
      <c r="BB1" s="406" t="s">
        <v>447</v>
      </c>
      <c r="BC1" s="406" t="s">
        <v>448</v>
      </c>
      <c r="BD1" s="406" t="s">
        <v>449</v>
      </c>
      <c r="BE1" s="406" t="s">
        <v>450</v>
      </c>
      <c r="BF1" s="406" t="s">
        <v>451</v>
      </c>
      <c r="BG1" s="406" t="s">
        <v>452</v>
      </c>
      <c r="BH1" s="406" t="s">
        <v>453</v>
      </c>
    </row>
    <row r="2" spans="1:60" x14ac:dyDescent="0.3">
      <c r="A2" s="405" t="s">
        <v>274</v>
      </c>
      <c r="B2" s="406" t="s">
        <v>10</v>
      </c>
      <c r="C2" s="408" t="s">
        <v>2</v>
      </c>
      <c r="D2" s="408">
        <v>52821</v>
      </c>
      <c r="E2" s="408">
        <v>52823</v>
      </c>
      <c r="F2" s="408">
        <v>52824</v>
      </c>
      <c r="G2" s="408">
        <v>52825</v>
      </c>
      <c r="H2" s="408">
        <v>52826</v>
      </c>
      <c r="I2" s="408">
        <v>52827</v>
      </c>
      <c r="J2" s="408">
        <v>52828</v>
      </c>
      <c r="K2" s="408">
        <v>52829</v>
      </c>
      <c r="L2" s="408">
        <v>52830</v>
      </c>
      <c r="M2" s="408">
        <v>52831</v>
      </c>
      <c r="N2" s="408">
        <v>52832</v>
      </c>
      <c r="O2" s="408">
        <v>52833</v>
      </c>
      <c r="P2" s="408">
        <v>52834</v>
      </c>
      <c r="Q2" s="408">
        <v>52835</v>
      </c>
      <c r="R2" s="408">
        <v>52994</v>
      </c>
      <c r="S2" s="408">
        <v>52836</v>
      </c>
      <c r="T2" s="408">
        <v>52837</v>
      </c>
      <c r="U2" s="408">
        <v>52838</v>
      </c>
      <c r="V2" s="408">
        <v>524017</v>
      </c>
      <c r="W2" s="408">
        <v>52839</v>
      </c>
      <c r="X2" s="408">
        <v>52840</v>
      </c>
      <c r="Y2" s="408">
        <v>52841</v>
      </c>
      <c r="Z2" s="408">
        <v>52842</v>
      </c>
      <c r="AA2" s="408">
        <v>52843</v>
      </c>
      <c r="AB2" s="408">
        <v>52844</v>
      </c>
      <c r="AC2" s="408">
        <v>52845</v>
      </c>
      <c r="AD2" s="408">
        <v>52846</v>
      </c>
      <c r="AE2" s="408">
        <v>52847</v>
      </c>
      <c r="AF2" s="408">
        <v>52848</v>
      </c>
      <c r="AG2" s="408">
        <v>52849</v>
      </c>
      <c r="AH2" s="408">
        <v>52850</v>
      </c>
      <c r="AI2" s="408">
        <v>52851</v>
      </c>
      <c r="AJ2" s="408">
        <v>52995</v>
      </c>
      <c r="AK2" s="408">
        <v>52852</v>
      </c>
      <c r="AL2" s="408">
        <v>52853</v>
      </c>
      <c r="AM2" s="408">
        <v>52854</v>
      </c>
      <c r="AN2" s="408">
        <v>52856</v>
      </c>
      <c r="AO2" s="408">
        <v>52857</v>
      </c>
      <c r="AP2" s="408">
        <v>52858</v>
      </c>
      <c r="AQ2" s="408">
        <v>52859</v>
      </c>
      <c r="AR2" s="408">
        <v>52860</v>
      </c>
      <c r="AS2" s="408">
        <v>52861</v>
      </c>
      <c r="AT2" s="408">
        <v>52862</v>
      </c>
      <c r="AU2" s="408">
        <v>52863</v>
      </c>
      <c r="AV2" s="408">
        <v>52864</v>
      </c>
      <c r="AW2" s="408">
        <v>52865</v>
      </c>
      <c r="AX2" s="408">
        <v>52866</v>
      </c>
      <c r="AY2" s="408">
        <v>52867</v>
      </c>
      <c r="AZ2" s="408">
        <v>52868</v>
      </c>
      <c r="BA2" s="408">
        <v>52869</v>
      </c>
      <c r="BB2" s="408">
        <v>52870</v>
      </c>
      <c r="BC2" s="408">
        <v>52871</v>
      </c>
      <c r="BD2" s="408">
        <v>52872</v>
      </c>
      <c r="BE2" s="408">
        <v>52873</v>
      </c>
      <c r="BF2" s="408">
        <v>52996</v>
      </c>
      <c r="BG2" s="408">
        <v>52874</v>
      </c>
      <c r="BH2" s="408">
        <v>52875</v>
      </c>
    </row>
    <row r="3" spans="1:60" ht="28.8" x14ac:dyDescent="0.3">
      <c r="A3" s="405">
        <v>4</v>
      </c>
      <c r="B3" s="406" t="s">
        <v>37</v>
      </c>
      <c r="D3" s="408">
        <v>245096</v>
      </c>
      <c r="E3" s="408">
        <v>2299427</v>
      </c>
      <c r="F3" s="408">
        <v>430196</v>
      </c>
      <c r="G3" s="408">
        <v>89159</v>
      </c>
      <c r="H3" s="408">
        <v>87793</v>
      </c>
      <c r="I3" s="408">
        <v>419332</v>
      </c>
      <c r="J3" s="408">
        <v>413647</v>
      </c>
      <c r="K3" s="408">
        <v>484575</v>
      </c>
      <c r="L3" s="408">
        <v>239214</v>
      </c>
      <c r="M3" s="408">
        <v>73063</v>
      </c>
      <c r="N3" s="408">
        <v>637310</v>
      </c>
      <c r="O3" s="408">
        <v>5010211</v>
      </c>
      <c r="P3" s="408">
        <v>677111</v>
      </c>
      <c r="Q3" s="408">
        <v>100419</v>
      </c>
      <c r="R3" s="408">
        <v>1555595</v>
      </c>
      <c r="S3" s="408">
        <v>9959560</v>
      </c>
      <c r="T3" s="408">
        <v>304847</v>
      </c>
      <c r="U3" s="408">
        <v>1207328</v>
      </c>
      <c r="V3" s="408">
        <v>725</v>
      </c>
      <c r="W3" s="408">
        <v>1046009</v>
      </c>
      <c r="X3" s="408">
        <v>1903244</v>
      </c>
      <c r="Y3" s="408">
        <v>28012</v>
      </c>
      <c r="Z3" s="408">
        <v>246928</v>
      </c>
      <c r="AA3" s="408">
        <v>92249</v>
      </c>
      <c r="AB3" s="408">
        <v>288883</v>
      </c>
      <c r="AC3" s="408">
        <v>2074981</v>
      </c>
      <c r="AD3" s="408">
        <v>172325</v>
      </c>
      <c r="AE3" s="408">
        <v>530527</v>
      </c>
      <c r="AF3" s="408">
        <v>1503201</v>
      </c>
      <c r="AG3" s="408">
        <v>116844</v>
      </c>
      <c r="AH3" s="408">
        <v>1583372</v>
      </c>
      <c r="AI3" s="408">
        <v>1979725</v>
      </c>
      <c r="AJ3" s="408">
        <v>4351750</v>
      </c>
      <c r="AK3" s="408">
        <v>749696</v>
      </c>
      <c r="AL3" s="408">
        <v>469710</v>
      </c>
      <c r="AM3" s="408">
        <v>5269354</v>
      </c>
      <c r="AN3" s="408">
        <v>386650</v>
      </c>
      <c r="AO3" s="408">
        <v>329297</v>
      </c>
      <c r="AP3" s="408">
        <v>871298</v>
      </c>
      <c r="AQ3" s="408">
        <v>33749</v>
      </c>
      <c r="AR3" s="408">
        <v>220827</v>
      </c>
      <c r="AS3" s="408">
        <v>265281</v>
      </c>
      <c r="AT3" s="408">
        <v>23071</v>
      </c>
      <c r="AU3" s="408">
        <v>3443295</v>
      </c>
      <c r="AV3" s="408">
        <v>223674</v>
      </c>
      <c r="AW3" s="408">
        <v>24634551</v>
      </c>
      <c r="AX3" s="408">
        <v>430928</v>
      </c>
      <c r="AY3" s="408">
        <v>103247</v>
      </c>
      <c r="AZ3" s="408">
        <v>152837</v>
      </c>
      <c r="BA3" s="408">
        <v>1641452</v>
      </c>
      <c r="BB3" s="408">
        <v>145666</v>
      </c>
      <c r="BC3" s="408">
        <v>147393</v>
      </c>
      <c r="BD3" s="408">
        <v>7830039</v>
      </c>
      <c r="BE3" s="408">
        <v>1064061</v>
      </c>
      <c r="BF3" s="408">
        <v>3877219</v>
      </c>
      <c r="BG3" s="408">
        <v>256449</v>
      </c>
      <c r="BH3" s="408">
        <v>365105</v>
      </c>
    </row>
    <row r="4" spans="1:60" ht="43.2" x14ac:dyDescent="0.3">
      <c r="A4" s="405">
        <v>5</v>
      </c>
      <c r="B4" s="406" t="s">
        <v>38</v>
      </c>
      <c r="D4" s="408">
        <v>0</v>
      </c>
      <c r="E4" s="408">
        <v>0</v>
      </c>
      <c r="F4" s="408">
        <v>0</v>
      </c>
      <c r="G4" s="408">
        <v>0</v>
      </c>
      <c r="H4" s="408">
        <v>0</v>
      </c>
      <c r="I4" s="408">
        <v>0</v>
      </c>
      <c r="J4" s="408">
        <v>0</v>
      </c>
      <c r="K4" s="408">
        <v>0</v>
      </c>
      <c r="L4" s="408">
        <v>238410</v>
      </c>
      <c r="M4" s="408">
        <v>0</v>
      </c>
      <c r="N4" s="408">
        <v>0</v>
      </c>
      <c r="O4" s="408">
        <v>0</v>
      </c>
      <c r="P4" s="408">
        <v>0</v>
      </c>
      <c r="Q4" s="408">
        <v>0</v>
      </c>
      <c r="R4" s="408">
        <v>0</v>
      </c>
      <c r="S4" s="408">
        <v>0</v>
      </c>
      <c r="T4" s="408">
        <v>0</v>
      </c>
      <c r="U4" s="408">
        <v>0</v>
      </c>
      <c r="V4" s="408">
        <v>0</v>
      </c>
      <c r="W4" s="408">
        <v>0</v>
      </c>
      <c r="X4" s="408">
        <v>0</v>
      </c>
      <c r="Y4" s="408">
        <v>0</v>
      </c>
      <c r="Z4" s="408">
        <v>1532</v>
      </c>
      <c r="AA4" s="408">
        <v>0</v>
      </c>
      <c r="AB4" s="408">
        <v>0</v>
      </c>
      <c r="AC4" s="408">
        <v>0</v>
      </c>
      <c r="AD4" s="408">
        <v>0</v>
      </c>
      <c r="AE4" s="408">
        <v>0</v>
      </c>
      <c r="AF4" s="408">
        <v>0</v>
      </c>
      <c r="AG4" s="408">
        <v>0</v>
      </c>
      <c r="AH4" s="408">
        <v>0</v>
      </c>
      <c r="AI4" s="408">
        <v>0</v>
      </c>
      <c r="AJ4" s="408">
        <v>0</v>
      </c>
      <c r="AK4" s="408">
        <v>0</v>
      </c>
      <c r="AL4" s="408">
        <v>0</v>
      </c>
      <c r="AM4" s="408">
        <v>0</v>
      </c>
      <c r="AN4" s="408">
        <v>0</v>
      </c>
      <c r="AO4" s="408">
        <v>0</v>
      </c>
      <c r="AP4" s="408">
        <v>0</v>
      </c>
      <c r="AQ4" s="408">
        <v>0</v>
      </c>
      <c r="AR4" s="408">
        <v>0</v>
      </c>
      <c r="AS4" s="408">
        <v>0</v>
      </c>
      <c r="AT4" s="408">
        <v>0</v>
      </c>
      <c r="AU4" s="408">
        <v>0</v>
      </c>
      <c r="AV4" s="408">
        <v>0</v>
      </c>
      <c r="AW4" s="408">
        <v>0</v>
      </c>
      <c r="AX4" s="408">
        <v>0</v>
      </c>
      <c r="AY4" s="408">
        <v>0</v>
      </c>
      <c r="AZ4" s="408">
        <v>0</v>
      </c>
      <c r="BA4" s="408">
        <v>0</v>
      </c>
      <c r="BB4" s="408">
        <v>0</v>
      </c>
      <c r="BC4" s="408">
        <v>0</v>
      </c>
      <c r="BD4" s="408">
        <v>0</v>
      </c>
      <c r="BE4" s="408">
        <v>0</v>
      </c>
      <c r="BF4" s="408">
        <v>0</v>
      </c>
      <c r="BG4" s="408">
        <v>0</v>
      </c>
      <c r="BH4" s="408">
        <v>0</v>
      </c>
    </row>
    <row r="5" spans="1:60" ht="28.8" x14ac:dyDescent="0.3">
      <c r="A5" s="405">
        <v>6</v>
      </c>
      <c r="B5" s="406" t="s">
        <v>94</v>
      </c>
      <c r="D5" s="408">
        <v>0</v>
      </c>
      <c r="E5" s="408">
        <v>0</v>
      </c>
      <c r="F5" s="408">
        <v>0</v>
      </c>
      <c r="G5" s="408">
        <v>0</v>
      </c>
      <c r="H5" s="408">
        <v>0</v>
      </c>
      <c r="I5" s="408">
        <v>0</v>
      </c>
      <c r="J5" s="408">
        <v>0</v>
      </c>
      <c r="K5" s="408">
        <v>0</v>
      </c>
      <c r="L5" s="408">
        <v>0</v>
      </c>
      <c r="M5" s="408">
        <v>0</v>
      </c>
      <c r="N5" s="408">
        <v>0</v>
      </c>
      <c r="O5" s="408">
        <v>0</v>
      </c>
      <c r="P5" s="408">
        <v>0</v>
      </c>
      <c r="Q5" s="408">
        <v>0</v>
      </c>
      <c r="R5" s="408">
        <v>0</v>
      </c>
      <c r="S5" s="408">
        <v>1444935</v>
      </c>
      <c r="T5" s="408">
        <v>0</v>
      </c>
      <c r="U5" s="408">
        <v>0</v>
      </c>
      <c r="V5" s="408">
        <v>0</v>
      </c>
      <c r="W5" s="408">
        <v>7512543</v>
      </c>
      <c r="X5" s="408">
        <v>0</v>
      </c>
      <c r="Y5" s="408">
        <v>0</v>
      </c>
      <c r="Z5" s="408">
        <v>0</v>
      </c>
      <c r="AA5" s="408">
        <v>0</v>
      </c>
      <c r="AB5" s="408">
        <v>0</v>
      </c>
      <c r="AC5" s="408">
        <v>0</v>
      </c>
      <c r="AD5" s="408">
        <v>0</v>
      </c>
      <c r="AE5" s="408">
        <v>0</v>
      </c>
      <c r="AF5" s="408">
        <v>0</v>
      </c>
      <c r="AG5" s="408">
        <v>0</v>
      </c>
      <c r="AH5" s="408">
        <v>0</v>
      </c>
      <c r="AI5" s="408">
        <v>0</v>
      </c>
      <c r="AJ5" s="408">
        <v>0</v>
      </c>
      <c r="AK5" s="408">
        <v>0</v>
      </c>
      <c r="AL5" s="408">
        <v>0</v>
      </c>
      <c r="AM5" s="408">
        <v>0</v>
      </c>
      <c r="AN5" s="408">
        <v>0</v>
      </c>
      <c r="AO5" s="408">
        <v>0</v>
      </c>
      <c r="AP5" s="408">
        <v>0</v>
      </c>
      <c r="AQ5" s="408">
        <v>0</v>
      </c>
      <c r="AR5" s="408">
        <v>0</v>
      </c>
      <c r="AS5" s="408">
        <v>0</v>
      </c>
      <c r="AT5" s="408">
        <v>0</v>
      </c>
      <c r="AU5" s="408">
        <v>0</v>
      </c>
      <c r="AV5" s="408">
        <v>0</v>
      </c>
      <c r="AW5" s="408">
        <v>1778019</v>
      </c>
      <c r="AX5" s="408">
        <v>0</v>
      </c>
      <c r="AY5" s="408">
        <v>0</v>
      </c>
      <c r="AZ5" s="408">
        <v>0</v>
      </c>
      <c r="BA5" s="408">
        <v>0</v>
      </c>
      <c r="BB5" s="408">
        <v>0</v>
      </c>
      <c r="BC5" s="408">
        <v>0</v>
      </c>
      <c r="BD5" s="408">
        <v>0</v>
      </c>
      <c r="BE5" s="408">
        <v>0</v>
      </c>
      <c r="BF5" s="408">
        <v>2465347</v>
      </c>
      <c r="BG5" s="408">
        <v>0</v>
      </c>
      <c r="BH5" s="408">
        <v>0</v>
      </c>
    </row>
    <row r="6" spans="1:60" ht="28.8" x14ac:dyDescent="0.3">
      <c r="A6" s="405">
        <v>7</v>
      </c>
      <c r="B6" s="406" t="s">
        <v>84</v>
      </c>
      <c r="D6" s="408">
        <v>0</v>
      </c>
      <c r="E6" s="408">
        <v>0</v>
      </c>
      <c r="F6" s="408">
        <v>1021247</v>
      </c>
      <c r="G6" s="408">
        <v>50112</v>
      </c>
      <c r="H6" s="408">
        <v>0</v>
      </c>
      <c r="I6" s="408">
        <v>0</v>
      </c>
      <c r="J6" s="408">
        <v>417976</v>
      </c>
      <c r="K6" s="408">
        <v>266969</v>
      </c>
      <c r="L6" s="408">
        <v>0</v>
      </c>
      <c r="M6" s="408">
        <v>0</v>
      </c>
      <c r="N6" s="408">
        <v>147074</v>
      </c>
      <c r="O6" s="408">
        <v>656366</v>
      </c>
      <c r="P6" s="408">
        <v>0</v>
      </c>
      <c r="Q6" s="408">
        <v>0</v>
      </c>
      <c r="R6" s="408">
        <v>511089</v>
      </c>
      <c r="S6" s="408">
        <v>1843386</v>
      </c>
      <c r="T6" s="408">
        <v>0</v>
      </c>
      <c r="U6" s="408">
        <v>160236</v>
      </c>
      <c r="V6" s="408">
        <v>0</v>
      </c>
      <c r="W6" s="408">
        <v>992632</v>
      </c>
      <c r="X6" s="408">
        <v>0</v>
      </c>
      <c r="Y6" s="408">
        <v>0</v>
      </c>
      <c r="Z6" s="408">
        <v>0</v>
      </c>
      <c r="AA6" s="408">
        <v>0</v>
      </c>
      <c r="AB6" s="408">
        <v>0</v>
      </c>
      <c r="AC6" s="408">
        <v>540138</v>
      </c>
      <c r="AD6" s="408">
        <v>0</v>
      </c>
      <c r="AE6" s="408">
        <v>577936</v>
      </c>
      <c r="AF6" s="408">
        <v>0</v>
      </c>
      <c r="AG6" s="408">
        <v>0</v>
      </c>
      <c r="AH6" s="408">
        <v>1878043</v>
      </c>
      <c r="AI6" s="408">
        <v>0</v>
      </c>
      <c r="AJ6" s="408">
        <v>0</v>
      </c>
      <c r="AK6" s="408">
        <v>0</v>
      </c>
      <c r="AL6" s="408">
        <v>840102</v>
      </c>
      <c r="AM6" s="408">
        <v>0</v>
      </c>
      <c r="AN6" s="408">
        <v>0</v>
      </c>
      <c r="AO6" s="408">
        <v>0</v>
      </c>
      <c r="AP6" s="408">
        <v>502440</v>
      </c>
      <c r="AQ6" s="408">
        <v>0</v>
      </c>
      <c r="AR6" s="408">
        <v>0</v>
      </c>
      <c r="AS6" s="408">
        <v>0</v>
      </c>
      <c r="AT6" s="408">
        <v>0</v>
      </c>
      <c r="AU6" s="408">
        <v>0</v>
      </c>
      <c r="AV6" s="408">
        <v>177621</v>
      </c>
      <c r="AW6" s="408">
        <v>4815908</v>
      </c>
      <c r="AX6" s="408">
        <v>0</v>
      </c>
      <c r="AY6" s="408">
        <v>177015</v>
      </c>
      <c r="AZ6" s="408">
        <v>123746</v>
      </c>
      <c r="BA6" s="408">
        <v>960963</v>
      </c>
      <c r="BB6" s="408">
        <v>0</v>
      </c>
      <c r="BC6" s="408">
        <v>0</v>
      </c>
      <c r="BD6" s="408">
        <v>302668</v>
      </c>
      <c r="BE6" s="408">
        <v>633571</v>
      </c>
      <c r="BF6" s="408">
        <v>1222141</v>
      </c>
      <c r="BG6" s="408">
        <v>0</v>
      </c>
      <c r="BH6" s="408">
        <v>95401</v>
      </c>
    </row>
    <row r="7" spans="1:60" ht="28.8" x14ac:dyDescent="0.3">
      <c r="A7" s="405">
        <v>9</v>
      </c>
      <c r="B7" s="406" t="s">
        <v>85</v>
      </c>
      <c r="D7" s="408">
        <v>636816</v>
      </c>
      <c r="E7" s="408">
        <v>5519783</v>
      </c>
      <c r="F7" s="408">
        <v>2659778</v>
      </c>
      <c r="G7" s="408">
        <v>2372857</v>
      </c>
      <c r="H7" s="408">
        <v>1811508</v>
      </c>
      <c r="I7" s="408">
        <v>1908491</v>
      </c>
      <c r="J7" s="408">
        <v>995266</v>
      </c>
      <c r="K7" s="408">
        <v>4051207</v>
      </c>
      <c r="L7" s="408">
        <v>7441765</v>
      </c>
      <c r="M7" s="408">
        <v>1817336</v>
      </c>
      <c r="N7" s="408">
        <v>4360110</v>
      </c>
      <c r="O7" s="408">
        <v>4774592</v>
      </c>
      <c r="P7" s="408">
        <v>5499191</v>
      </c>
      <c r="Q7" s="408">
        <v>1231252</v>
      </c>
      <c r="R7" s="408">
        <v>10122656</v>
      </c>
      <c r="S7" s="408">
        <v>18264059</v>
      </c>
      <c r="T7" s="408">
        <v>3369482</v>
      </c>
      <c r="U7" s="408">
        <v>767694</v>
      </c>
      <c r="V7" s="408">
        <v>1182775</v>
      </c>
      <c r="W7" s="408">
        <v>28584996</v>
      </c>
      <c r="X7" s="408">
        <v>4932927</v>
      </c>
      <c r="Y7" s="408">
        <v>1019701</v>
      </c>
      <c r="Z7" s="408">
        <v>6944990</v>
      </c>
      <c r="AA7" s="408">
        <v>1052065</v>
      </c>
      <c r="AB7" s="408">
        <v>1799460</v>
      </c>
      <c r="AC7" s="408">
        <v>10050340</v>
      </c>
      <c r="AD7" s="408">
        <v>1104596</v>
      </c>
      <c r="AE7" s="408">
        <v>7133785</v>
      </c>
      <c r="AF7" s="408">
        <v>4827346</v>
      </c>
      <c r="AG7" s="408">
        <v>2942720</v>
      </c>
      <c r="AH7" s="408">
        <v>8700061</v>
      </c>
      <c r="AI7" s="408">
        <v>12220967</v>
      </c>
      <c r="AJ7" s="408">
        <v>5692080</v>
      </c>
      <c r="AK7" s="408">
        <v>3323354</v>
      </c>
      <c r="AL7" s="408">
        <v>11574954</v>
      </c>
      <c r="AM7" s="408">
        <v>432024</v>
      </c>
      <c r="AN7" s="408">
        <v>775036</v>
      </c>
      <c r="AO7" s="408">
        <v>2463343</v>
      </c>
      <c r="AP7" s="408">
        <v>3434564</v>
      </c>
      <c r="AQ7" s="408">
        <v>60810</v>
      </c>
      <c r="AR7" s="408">
        <v>1290929</v>
      </c>
      <c r="AS7" s="408">
        <v>2664735</v>
      </c>
      <c r="AT7" s="408">
        <v>351048</v>
      </c>
      <c r="AU7" s="408">
        <v>13493777</v>
      </c>
      <c r="AV7" s="408">
        <v>2671778</v>
      </c>
      <c r="AW7" s="408">
        <v>117054174</v>
      </c>
      <c r="AX7" s="408">
        <v>1223841</v>
      </c>
      <c r="AY7" s="408">
        <v>1273239</v>
      </c>
      <c r="AZ7" s="408">
        <v>4278458</v>
      </c>
      <c r="BA7" s="408">
        <v>7435965</v>
      </c>
      <c r="BB7" s="408">
        <v>1880415</v>
      </c>
      <c r="BC7" s="408">
        <v>1965833</v>
      </c>
      <c r="BD7" s="408">
        <v>7641983</v>
      </c>
      <c r="BE7" s="408">
        <v>16051757</v>
      </c>
      <c r="BF7" s="408">
        <v>20541907</v>
      </c>
      <c r="BG7" s="408">
        <v>1642203</v>
      </c>
      <c r="BH7" s="408">
        <v>2724399</v>
      </c>
    </row>
    <row r="8" spans="1:60" ht="28.8" x14ac:dyDescent="0.3">
      <c r="A8" s="405">
        <v>16</v>
      </c>
      <c r="B8" s="406" t="s">
        <v>86</v>
      </c>
      <c r="D8" s="408">
        <v>12677981</v>
      </c>
      <c r="E8" s="408">
        <v>19436025</v>
      </c>
      <c r="F8" s="408">
        <v>10261493</v>
      </c>
      <c r="G8" s="408">
        <v>6024473</v>
      </c>
      <c r="H8" s="408">
        <v>21276549</v>
      </c>
      <c r="I8" s="408">
        <v>11567309</v>
      </c>
      <c r="J8" s="408">
        <v>3404315</v>
      </c>
      <c r="K8" s="408">
        <v>6157233</v>
      </c>
      <c r="L8" s="408">
        <v>13911465</v>
      </c>
      <c r="M8" s="408">
        <v>3039306</v>
      </c>
      <c r="N8" s="408">
        <v>5561073</v>
      </c>
      <c r="O8" s="408">
        <v>30798829</v>
      </c>
      <c r="P8" s="408">
        <v>19773859</v>
      </c>
      <c r="Q8" s="408">
        <v>3151524</v>
      </c>
      <c r="R8" s="408">
        <v>23706249</v>
      </c>
      <c r="S8" s="408">
        <v>94517805</v>
      </c>
      <c r="T8" s="408">
        <v>6886198</v>
      </c>
      <c r="U8" s="408">
        <v>3827524</v>
      </c>
      <c r="V8" s="408">
        <v>756005</v>
      </c>
      <c r="W8" s="408">
        <v>58259811</v>
      </c>
      <c r="X8" s="408">
        <v>36266792</v>
      </c>
      <c r="Y8" s="408">
        <v>4035130</v>
      </c>
      <c r="Z8" s="408">
        <v>22280525</v>
      </c>
      <c r="AA8" s="408">
        <v>3139788</v>
      </c>
      <c r="AB8" s="408">
        <v>10582177</v>
      </c>
      <c r="AC8" s="408">
        <v>45686289</v>
      </c>
      <c r="AD8" s="408">
        <v>5567959</v>
      </c>
      <c r="AE8" s="408">
        <v>30845427</v>
      </c>
      <c r="AF8" s="408">
        <v>8916860</v>
      </c>
      <c r="AG8" s="408">
        <v>4470417</v>
      </c>
      <c r="AH8" s="408">
        <v>22669427</v>
      </c>
      <c r="AI8" s="408">
        <v>16416189</v>
      </c>
      <c r="AJ8" s="408">
        <v>38095786</v>
      </c>
      <c r="AK8" s="408">
        <v>16038299</v>
      </c>
      <c r="AL8" s="408">
        <v>15242963</v>
      </c>
      <c r="AM8" s="408">
        <v>15563589</v>
      </c>
      <c r="AN8" s="408">
        <v>13175325</v>
      </c>
      <c r="AO8" s="408">
        <v>14553295</v>
      </c>
      <c r="AP8" s="408">
        <v>9856122</v>
      </c>
      <c r="AQ8" s="408">
        <v>1195532</v>
      </c>
      <c r="AR8" s="408">
        <v>6193771</v>
      </c>
      <c r="AS8" s="408">
        <v>13082121</v>
      </c>
      <c r="AT8" s="408">
        <v>714995</v>
      </c>
      <c r="AU8" s="408">
        <v>112638764</v>
      </c>
      <c r="AV8" s="408">
        <v>7523522</v>
      </c>
      <c r="AW8" s="408">
        <v>546752423</v>
      </c>
      <c r="AX8" s="408">
        <v>5346083</v>
      </c>
      <c r="AY8" s="408">
        <v>1820407</v>
      </c>
      <c r="AZ8" s="408">
        <v>16368213</v>
      </c>
      <c r="BA8" s="408">
        <v>21199614</v>
      </c>
      <c r="BB8" s="408">
        <v>2237859</v>
      </c>
      <c r="BC8" s="408">
        <v>2480547</v>
      </c>
      <c r="BD8" s="408">
        <v>19344932</v>
      </c>
      <c r="BE8" s="408">
        <v>23560033</v>
      </c>
      <c r="BF8" s="408">
        <v>156248241</v>
      </c>
      <c r="BG8" s="408">
        <v>7569266</v>
      </c>
      <c r="BH8" s="408">
        <v>3845380</v>
      </c>
    </row>
    <row r="9" spans="1:60" x14ac:dyDescent="0.3">
      <c r="A9" s="405">
        <v>17</v>
      </c>
      <c r="B9" s="406" t="s">
        <v>88</v>
      </c>
      <c r="D9" s="408">
        <v>0</v>
      </c>
      <c r="E9" s="408">
        <v>0</v>
      </c>
      <c r="F9" s="408">
        <v>0</v>
      </c>
      <c r="G9" s="408">
        <v>0</v>
      </c>
      <c r="H9" s="408">
        <v>0</v>
      </c>
      <c r="I9" s="408">
        <v>0</v>
      </c>
      <c r="J9" s="408">
        <v>0</v>
      </c>
      <c r="K9" s="408">
        <v>0</v>
      </c>
      <c r="L9" s="408">
        <v>0</v>
      </c>
      <c r="M9" s="408">
        <v>0</v>
      </c>
      <c r="N9" s="408">
        <v>0</v>
      </c>
      <c r="O9" s="408">
        <v>261555</v>
      </c>
      <c r="P9" s="408">
        <v>0</v>
      </c>
      <c r="Q9" s="408">
        <v>0</v>
      </c>
      <c r="R9" s="408">
        <v>0</v>
      </c>
      <c r="S9" s="408">
        <v>0</v>
      </c>
      <c r="T9" s="408">
        <v>55336</v>
      </c>
      <c r="U9" s="408">
        <v>0</v>
      </c>
      <c r="V9" s="408">
        <v>0</v>
      </c>
      <c r="W9" s="408">
        <v>0</v>
      </c>
      <c r="X9" s="408">
        <v>0</v>
      </c>
      <c r="Y9" s="408">
        <v>0</v>
      </c>
      <c r="Z9" s="408">
        <v>0</v>
      </c>
      <c r="AA9" s="408">
        <v>0</v>
      </c>
      <c r="AB9" s="408">
        <v>0</v>
      </c>
      <c r="AC9" s="408">
        <v>0</v>
      </c>
      <c r="AD9" s="408">
        <v>0</v>
      </c>
      <c r="AE9" s="408">
        <v>0</v>
      </c>
      <c r="AF9" s="408">
        <v>0</v>
      </c>
      <c r="AG9" s="408">
        <v>0</v>
      </c>
      <c r="AH9" s="408">
        <v>0</v>
      </c>
      <c r="AI9" s="408">
        <v>0</v>
      </c>
      <c r="AJ9" s="408">
        <v>39360</v>
      </c>
      <c r="AK9" s="408">
        <v>0</v>
      </c>
      <c r="AL9" s="408">
        <v>0</v>
      </c>
      <c r="AM9" s="408">
        <v>0</v>
      </c>
      <c r="AN9" s="408">
        <v>0</v>
      </c>
      <c r="AO9" s="408">
        <v>0</v>
      </c>
      <c r="AP9" s="408">
        <v>0</v>
      </c>
      <c r="AQ9" s="408">
        <v>0</v>
      </c>
      <c r="AR9" s="408">
        <v>0</v>
      </c>
      <c r="AS9" s="408">
        <v>0</v>
      </c>
      <c r="AT9" s="408">
        <v>0</v>
      </c>
      <c r="AU9" s="408">
        <v>0</v>
      </c>
      <c r="AV9" s="408">
        <v>0</v>
      </c>
      <c r="AW9" s="408">
        <v>0</v>
      </c>
      <c r="AX9" s="408">
        <v>0</v>
      </c>
      <c r="AY9" s="408">
        <v>0</v>
      </c>
      <c r="AZ9" s="408">
        <v>0</v>
      </c>
      <c r="BA9" s="408">
        <v>0</v>
      </c>
      <c r="BB9" s="408">
        <v>0</v>
      </c>
      <c r="BC9" s="408">
        <v>0</v>
      </c>
      <c r="BD9" s="408">
        <v>0</v>
      </c>
      <c r="BE9" s="408">
        <v>0</v>
      </c>
      <c r="BF9" s="408">
        <v>0</v>
      </c>
      <c r="BG9" s="408">
        <v>0</v>
      </c>
      <c r="BH9" s="408">
        <v>105000</v>
      </c>
    </row>
    <row r="10" spans="1:60" x14ac:dyDescent="0.3">
      <c r="A10" s="405">
        <v>20</v>
      </c>
      <c r="B10" s="406" t="s">
        <v>89</v>
      </c>
      <c r="D10" s="408">
        <v>20785</v>
      </c>
      <c r="E10" s="408">
        <v>0</v>
      </c>
      <c r="F10" s="408">
        <v>0</v>
      </c>
      <c r="G10" s="408">
        <v>0</v>
      </c>
      <c r="H10" s="408">
        <v>0</v>
      </c>
      <c r="I10" s="408">
        <v>0</v>
      </c>
      <c r="J10" s="408">
        <v>0</v>
      </c>
      <c r="K10" s="408">
        <v>0</v>
      </c>
      <c r="L10" s="408">
        <v>0</v>
      </c>
      <c r="M10" s="408">
        <v>481</v>
      </c>
      <c r="N10" s="408">
        <v>0</v>
      </c>
      <c r="O10" s="408">
        <v>0</v>
      </c>
      <c r="P10" s="408">
        <v>0</v>
      </c>
      <c r="Q10" s="408">
        <v>0</v>
      </c>
      <c r="R10" s="408">
        <v>0</v>
      </c>
      <c r="S10" s="408">
        <v>0</v>
      </c>
      <c r="T10" s="408">
        <v>0</v>
      </c>
      <c r="U10" s="408">
        <v>0</v>
      </c>
      <c r="V10" s="408">
        <v>0</v>
      </c>
      <c r="W10" s="408">
        <v>0</v>
      </c>
      <c r="X10" s="408">
        <v>0</v>
      </c>
      <c r="Y10" s="408">
        <v>59352</v>
      </c>
      <c r="Z10" s="408">
        <v>0</v>
      </c>
      <c r="AA10" s="408">
        <v>0</v>
      </c>
      <c r="AB10" s="408">
        <v>400251</v>
      </c>
      <c r="AC10" s="408">
        <v>3000000</v>
      </c>
      <c r="AD10" s="408">
        <v>15079</v>
      </c>
      <c r="AE10" s="408">
        <v>1565287</v>
      </c>
      <c r="AF10" s="408">
        <v>0</v>
      </c>
      <c r="AG10" s="408">
        <v>0</v>
      </c>
      <c r="AH10" s="408">
        <v>0</v>
      </c>
      <c r="AI10" s="408">
        <v>0</v>
      </c>
      <c r="AJ10" s="408">
        <v>0</v>
      </c>
      <c r="AK10" s="408">
        <v>0</v>
      </c>
      <c r="AL10" s="408">
        <v>0</v>
      </c>
      <c r="AM10" s="408">
        <v>0</v>
      </c>
      <c r="AN10" s="408">
        <v>0</v>
      </c>
      <c r="AO10" s="408">
        <v>0</v>
      </c>
      <c r="AP10" s="408">
        <v>0</v>
      </c>
      <c r="AQ10" s="408">
        <v>0</v>
      </c>
      <c r="AR10" s="408">
        <v>0</v>
      </c>
      <c r="AS10" s="408">
        <v>250000</v>
      </c>
      <c r="AT10" s="408">
        <v>0</v>
      </c>
      <c r="AU10" s="408">
        <v>0</v>
      </c>
      <c r="AV10" s="408">
        <v>0</v>
      </c>
      <c r="AW10" s="408">
        <v>942941</v>
      </c>
      <c r="AX10" s="408">
        <v>0</v>
      </c>
      <c r="AY10" s="408">
        <v>0</v>
      </c>
      <c r="AZ10" s="408">
        <v>0</v>
      </c>
      <c r="BA10" s="408">
        <v>0</v>
      </c>
      <c r="BB10" s="408">
        <v>0</v>
      </c>
      <c r="BC10" s="408">
        <v>0</v>
      </c>
      <c r="BD10" s="408">
        <v>53245</v>
      </c>
      <c r="BE10" s="408">
        <v>53762</v>
      </c>
      <c r="BF10" s="408">
        <v>0</v>
      </c>
      <c r="BG10" s="408">
        <v>0</v>
      </c>
      <c r="BH10" s="408">
        <v>0</v>
      </c>
    </row>
    <row r="11" spans="1:60" ht="28.8" x14ac:dyDescent="0.3">
      <c r="A11" s="405">
        <v>23</v>
      </c>
      <c r="B11" s="406" t="s">
        <v>91</v>
      </c>
      <c r="D11" s="408">
        <v>179284</v>
      </c>
      <c r="E11" s="408">
        <v>557459</v>
      </c>
      <c r="F11" s="408">
        <v>-885979</v>
      </c>
      <c r="G11" s="408">
        <v>623220</v>
      </c>
      <c r="H11" s="408">
        <v>178423</v>
      </c>
      <c r="I11" s="408">
        <v>-229191</v>
      </c>
      <c r="J11" s="408">
        <v>77792</v>
      </c>
      <c r="K11" s="408">
        <v>285612</v>
      </c>
      <c r="L11" s="408">
        <v>808914</v>
      </c>
      <c r="M11" s="408">
        <v>281171</v>
      </c>
      <c r="N11" s="408">
        <v>232925</v>
      </c>
      <c r="O11" s="408">
        <v>-1933053</v>
      </c>
      <c r="P11" s="408">
        <v>1317817</v>
      </c>
      <c r="Q11" s="408">
        <v>-194313</v>
      </c>
      <c r="R11" s="408">
        <v>4342261</v>
      </c>
      <c r="S11" s="408">
        <v>-7935110</v>
      </c>
      <c r="T11" s="408">
        <v>175393</v>
      </c>
      <c r="U11" s="408">
        <v>126193</v>
      </c>
      <c r="V11" s="408">
        <v>464201</v>
      </c>
      <c r="W11" s="408">
        <v>5898636</v>
      </c>
      <c r="X11" s="408">
        <v>-1681177</v>
      </c>
      <c r="Y11" s="408">
        <v>-21152</v>
      </c>
      <c r="Z11" s="408">
        <v>733002</v>
      </c>
      <c r="AA11" s="408">
        <v>144104</v>
      </c>
      <c r="AB11" s="408">
        <v>-375519</v>
      </c>
      <c r="AC11" s="408">
        <v>-1698030</v>
      </c>
      <c r="AD11" s="408">
        <v>-2014</v>
      </c>
      <c r="AE11" s="408">
        <v>-2059637</v>
      </c>
      <c r="AF11" s="408">
        <v>210183</v>
      </c>
      <c r="AG11" s="408">
        <v>523591</v>
      </c>
      <c r="AH11" s="408">
        <v>567190</v>
      </c>
      <c r="AI11" s="408">
        <v>-2255951</v>
      </c>
      <c r="AJ11" s="408">
        <v>818727</v>
      </c>
      <c r="AK11" s="408">
        <v>-438214</v>
      </c>
      <c r="AL11" s="408">
        <v>3417738</v>
      </c>
      <c r="AM11" s="408">
        <v>-1638206</v>
      </c>
      <c r="AN11" s="408">
        <v>-790158</v>
      </c>
      <c r="AO11" s="408">
        <v>-394386</v>
      </c>
      <c r="AP11" s="408">
        <v>-149140</v>
      </c>
      <c r="AQ11" s="408">
        <v>2457</v>
      </c>
      <c r="AR11" s="408">
        <v>962363</v>
      </c>
      <c r="AS11" s="408">
        <v>914009</v>
      </c>
      <c r="AT11" s="408">
        <v>-33570</v>
      </c>
      <c r="AU11" s="408">
        <v>512992</v>
      </c>
      <c r="AV11" s="408">
        <v>570429</v>
      </c>
      <c r="AW11" s="408">
        <v>-12071045</v>
      </c>
      <c r="AX11" s="408">
        <v>-309952</v>
      </c>
      <c r="AY11" s="408">
        <v>-69982</v>
      </c>
      <c r="AZ11" s="408">
        <v>-161220</v>
      </c>
      <c r="BA11" s="408">
        <v>6480692</v>
      </c>
      <c r="BB11" s="408">
        <v>417057</v>
      </c>
      <c r="BC11" s="408">
        <v>139789</v>
      </c>
      <c r="BD11" s="408">
        <v>1806456</v>
      </c>
      <c r="BE11" s="408">
        <v>2728243</v>
      </c>
      <c r="BF11" s="408">
        <v>156748</v>
      </c>
      <c r="BG11" s="408">
        <v>-20914</v>
      </c>
      <c r="BH11" s="408">
        <v>579579</v>
      </c>
    </row>
    <row r="12" spans="1:60" ht="43.2" x14ac:dyDescent="0.3">
      <c r="A12" s="405">
        <v>31</v>
      </c>
      <c r="B12" s="406" t="s">
        <v>275</v>
      </c>
      <c r="D12" s="408">
        <v>-68153</v>
      </c>
      <c r="E12" s="408">
        <v>2918342</v>
      </c>
      <c r="F12" s="408">
        <v>45837</v>
      </c>
      <c r="G12" s="408">
        <v>586718</v>
      </c>
      <c r="H12" s="408">
        <v>2159495</v>
      </c>
      <c r="I12" s="408">
        <v>863693</v>
      </c>
      <c r="J12" s="408">
        <v>151375</v>
      </c>
      <c r="K12" s="408">
        <v>0</v>
      </c>
      <c r="L12" s="408">
        <v>1047425</v>
      </c>
      <c r="M12" s="408">
        <v>88683</v>
      </c>
      <c r="N12" s="408">
        <v>7954832</v>
      </c>
      <c r="O12" s="408">
        <v>2969660</v>
      </c>
      <c r="P12" s="408">
        <v>1761749</v>
      </c>
      <c r="Q12" s="408">
        <v>380027</v>
      </c>
      <c r="R12" s="408">
        <v>3437737</v>
      </c>
      <c r="S12" s="408">
        <v>3388089</v>
      </c>
      <c r="T12" s="408">
        <v>859711</v>
      </c>
      <c r="U12" s="408">
        <v>153591</v>
      </c>
      <c r="V12" s="408">
        <v>0</v>
      </c>
      <c r="W12" s="408">
        <v>4802282</v>
      </c>
      <c r="X12" s="408">
        <v>1906019</v>
      </c>
      <c r="Y12" s="408">
        <v>285164</v>
      </c>
      <c r="Z12" s="408">
        <v>1119302</v>
      </c>
      <c r="AA12" s="408">
        <v>680131</v>
      </c>
      <c r="AB12" s="408">
        <v>1127999</v>
      </c>
      <c r="AC12" s="408">
        <v>4226063</v>
      </c>
      <c r="AD12" s="408">
        <v>297061</v>
      </c>
      <c r="AE12" s="408">
        <v>4605763</v>
      </c>
      <c r="AF12" s="408">
        <v>570435</v>
      </c>
      <c r="AG12" s="408">
        <v>0</v>
      </c>
      <c r="AH12" s="408">
        <v>588218</v>
      </c>
      <c r="AI12" s="408">
        <v>2628738</v>
      </c>
      <c r="AJ12" s="408">
        <v>2132950</v>
      </c>
      <c r="AK12" s="408">
        <v>1653473</v>
      </c>
      <c r="AL12" s="408">
        <v>1461683</v>
      </c>
      <c r="AM12" s="408">
        <v>857573</v>
      </c>
      <c r="AN12" s="408">
        <v>1380922</v>
      </c>
      <c r="AO12" s="408">
        <v>802009</v>
      </c>
      <c r="AP12" s="408">
        <v>868651</v>
      </c>
      <c r="AQ12" s="408">
        <v>-11209</v>
      </c>
      <c r="AR12" s="408">
        <v>291862</v>
      </c>
      <c r="AS12" s="408">
        <v>982301</v>
      </c>
      <c r="AT12" s="408">
        <v>45072</v>
      </c>
      <c r="AU12" s="408">
        <v>3762413</v>
      </c>
      <c r="AV12" s="408">
        <v>1094174</v>
      </c>
      <c r="AW12" s="408">
        <v>23225103</v>
      </c>
      <c r="AX12" s="408">
        <v>422841</v>
      </c>
      <c r="AY12" s="408">
        <v>61425</v>
      </c>
      <c r="AZ12" s="408">
        <v>854083</v>
      </c>
      <c r="BA12" s="408">
        <v>3525326</v>
      </c>
      <c r="BB12" s="408">
        <v>52486</v>
      </c>
      <c r="BC12" s="408">
        <v>642070</v>
      </c>
      <c r="BD12" s="408">
        <v>2542827</v>
      </c>
      <c r="BE12" s="408">
        <v>2955021</v>
      </c>
      <c r="BF12" s="408">
        <v>7243228</v>
      </c>
      <c r="BG12" s="408">
        <v>1911463</v>
      </c>
      <c r="BH12" s="408">
        <v>205454</v>
      </c>
    </row>
    <row r="13" spans="1:60" ht="43.2" x14ac:dyDescent="0.3">
      <c r="A13" s="405">
        <v>149</v>
      </c>
      <c r="B13" s="406" t="s">
        <v>276</v>
      </c>
      <c r="D13" s="408">
        <v>12074900</v>
      </c>
      <c r="E13" s="408">
        <v>19290524</v>
      </c>
      <c r="F13" s="408">
        <v>9900000</v>
      </c>
      <c r="G13" s="408">
        <v>4101916</v>
      </c>
      <c r="H13" s="408">
        <v>21001352</v>
      </c>
      <c r="I13" s="408">
        <v>8952740</v>
      </c>
      <c r="J13" s="408">
        <v>3269225</v>
      </c>
      <c r="K13" s="408">
        <v>6000000</v>
      </c>
      <c r="L13" s="408">
        <v>9573000</v>
      </c>
      <c r="M13" s="408">
        <v>2353981</v>
      </c>
      <c r="N13" s="408">
        <v>5337648</v>
      </c>
      <c r="O13" s="408">
        <v>30350000</v>
      </c>
      <c r="P13" s="408">
        <v>13001870</v>
      </c>
      <c r="Q13" s="408">
        <v>2089000</v>
      </c>
      <c r="R13" s="408">
        <v>23147615</v>
      </c>
      <c r="S13" s="408">
        <v>91892112</v>
      </c>
      <c r="T13" s="408">
        <v>5212402</v>
      </c>
      <c r="U13" s="408">
        <v>3780000</v>
      </c>
      <c r="V13" s="408">
        <v>0</v>
      </c>
      <c r="W13" s="408">
        <v>57404464</v>
      </c>
      <c r="X13" s="408">
        <v>35416370</v>
      </c>
      <c r="Y13" s="408">
        <v>4000000</v>
      </c>
      <c r="Z13" s="408">
        <v>21720842</v>
      </c>
      <c r="AA13" s="408">
        <v>3000000</v>
      </c>
      <c r="AB13" s="408">
        <v>10442896</v>
      </c>
      <c r="AC13" s="408">
        <v>43283624</v>
      </c>
      <c r="AD13" s="408">
        <v>5429441</v>
      </c>
      <c r="AE13" s="408">
        <v>22579646</v>
      </c>
      <c r="AF13" s="408">
        <v>8009422</v>
      </c>
      <c r="AG13" s="408">
        <v>2194415</v>
      </c>
      <c r="AH13" s="408">
        <v>13360800</v>
      </c>
      <c r="AI13" s="408">
        <v>15834840</v>
      </c>
      <c r="AJ13" s="408">
        <v>37466421</v>
      </c>
      <c r="AK13" s="408">
        <v>15810376</v>
      </c>
      <c r="AL13" s="408">
        <v>9700131</v>
      </c>
      <c r="AM13" s="408">
        <v>10000000</v>
      </c>
      <c r="AN13" s="408">
        <v>12900000</v>
      </c>
      <c r="AO13" s="408">
        <v>14397309</v>
      </c>
      <c r="AP13" s="408">
        <v>9552006</v>
      </c>
      <c r="AQ13" s="408">
        <v>1109455</v>
      </c>
      <c r="AR13" s="408">
        <v>2867593</v>
      </c>
      <c r="AS13" s="408">
        <v>12956586</v>
      </c>
      <c r="AT13" s="408">
        <v>567595</v>
      </c>
      <c r="AU13" s="408">
        <v>111546045</v>
      </c>
      <c r="AV13" s="408">
        <v>7252440</v>
      </c>
      <c r="AW13" s="408">
        <v>543317051</v>
      </c>
      <c r="AX13" s="408">
        <v>5214331</v>
      </c>
      <c r="AY13" s="408">
        <v>1735000</v>
      </c>
      <c r="AZ13" s="408">
        <v>14280022</v>
      </c>
      <c r="BA13" s="408">
        <v>20480695</v>
      </c>
      <c r="BB13" s="408">
        <v>758411</v>
      </c>
      <c r="BC13" s="408">
        <v>2416078</v>
      </c>
      <c r="BD13" s="408">
        <v>13917773</v>
      </c>
      <c r="BE13" s="408">
        <v>23135788</v>
      </c>
      <c r="BF13" s="408">
        <v>153582380</v>
      </c>
      <c r="BG13" s="408">
        <v>7326228</v>
      </c>
      <c r="BH13" s="408">
        <v>3338872</v>
      </c>
    </row>
    <row r="14" spans="1:60" ht="43.2" x14ac:dyDescent="0.3">
      <c r="A14" s="405">
        <v>150</v>
      </c>
      <c r="B14" s="406" t="s">
        <v>277</v>
      </c>
      <c r="D14" s="408">
        <v>607107</v>
      </c>
      <c r="E14" s="408">
        <v>1347506</v>
      </c>
      <c r="F14" s="408">
        <v>250000</v>
      </c>
      <c r="G14" s="408">
        <v>1592111</v>
      </c>
      <c r="H14" s="408">
        <v>5382355</v>
      </c>
      <c r="I14" s="408">
        <v>9424539</v>
      </c>
      <c r="J14" s="408">
        <v>1065916</v>
      </c>
      <c r="K14" s="408">
        <v>500000</v>
      </c>
      <c r="L14" s="408">
        <v>1188453</v>
      </c>
      <c r="M14" s="408">
        <v>1002335</v>
      </c>
      <c r="N14" s="408">
        <v>2181552</v>
      </c>
      <c r="O14" s="408">
        <v>3805790</v>
      </c>
      <c r="P14" s="408">
        <v>13388329</v>
      </c>
      <c r="Q14" s="408">
        <v>585292</v>
      </c>
      <c r="R14" s="408">
        <v>11428579</v>
      </c>
      <c r="S14" s="408">
        <v>5308724</v>
      </c>
      <c r="T14" s="408">
        <v>711777</v>
      </c>
      <c r="U14" s="408">
        <v>485800</v>
      </c>
      <c r="V14" s="408">
        <v>0</v>
      </c>
      <c r="W14" s="408">
        <v>10367640</v>
      </c>
      <c r="X14" s="408">
        <v>4023772</v>
      </c>
      <c r="Y14" s="408">
        <v>612981</v>
      </c>
      <c r="Z14" s="408">
        <v>2917084</v>
      </c>
      <c r="AA14" s="408">
        <v>597622</v>
      </c>
      <c r="AB14" s="408">
        <v>0</v>
      </c>
      <c r="AC14" s="408">
        <v>14403855</v>
      </c>
      <c r="AD14" s="408">
        <v>5025920</v>
      </c>
      <c r="AE14" s="408">
        <v>5395665</v>
      </c>
      <c r="AF14" s="408">
        <v>2429000</v>
      </c>
      <c r="AG14" s="408">
        <v>398634</v>
      </c>
      <c r="AH14" s="408">
        <v>0</v>
      </c>
      <c r="AI14" s="408">
        <v>2214960</v>
      </c>
      <c r="AJ14" s="408">
        <v>2032028</v>
      </c>
      <c r="AK14" s="408">
        <v>13730070</v>
      </c>
      <c r="AL14" s="408">
        <v>1109214</v>
      </c>
      <c r="AM14" s="408">
        <v>2029417</v>
      </c>
      <c r="AN14" s="408">
        <v>3610000</v>
      </c>
      <c r="AO14" s="408">
        <v>2122600</v>
      </c>
      <c r="AP14" s="408">
        <v>2209800</v>
      </c>
      <c r="AQ14" s="408">
        <v>334935</v>
      </c>
      <c r="AR14" s="408">
        <v>893447</v>
      </c>
      <c r="AS14" s="408">
        <v>1060150</v>
      </c>
      <c r="AT14" s="408">
        <v>100000</v>
      </c>
      <c r="AU14" s="408">
        <v>17819185</v>
      </c>
      <c r="AV14" s="408">
        <v>2896258</v>
      </c>
      <c r="AW14" s="408">
        <v>278419093</v>
      </c>
      <c r="AX14" s="408">
        <v>350000</v>
      </c>
      <c r="AY14" s="408">
        <v>475000</v>
      </c>
      <c r="AZ14" s="408">
        <v>925080</v>
      </c>
      <c r="BA14" s="408">
        <v>2691452</v>
      </c>
      <c r="BB14" s="408">
        <v>247850</v>
      </c>
      <c r="BC14" s="408">
        <v>273623</v>
      </c>
      <c r="BD14" s="408">
        <v>6833267</v>
      </c>
      <c r="BE14" s="408">
        <v>6234812</v>
      </c>
      <c r="BF14" s="408">
        <v>50400972</v>
      </c>
      <c r="BG14" s="408">
        <v>1711614</v>
      </c>
      <c r="BH14" s="408">
        <v>856886</v>
      </c>
    </row>
    <row r="15" spans="1:60" ht="28.8" x14ac:dyDescent="0.3">
      <c r="A15" s="405">
        <v>252</v>
      </c>
      <c r="B15" s="406" t="s">
        <v>28</v>
      </c>
      <c r="D15" s="408">
        <v>75039441</v>
      </c>
      <c r="E15" s="408">
        <v>106142305</v>
      </c>
      <c r="F15" s="408">
        <v>72189365</v>
      </c>
      <c r="G15" s="408">
        <v>19786191</v>
      </c>
      <c r="H15" s="408">
        <v>97658886</v>
      </c>
      <c r="I15" s="408">
        <v>70276122</v>
      </c>
      <c r="J15" s="408">
        <v>29513962</v>
      </c>
      <c r="K15" s="408">
        <v>30045711</v>
      </c>
      <c r="L15" s="408">
        <v>76942360</v>
      </c>
      <c r="M15" s="408">
        <v>21640573</v>
      </c>
      <c r="N15" s="408">
        <v>36730174</v>
      </c>
      <c r="O15" s="408">
        <v>214821228</v>
      </c>
      <c r="P15" s="408">
        <v>59187581</v>
      </c>
      <c r="Q15" s="408">
        <v>27904670</v>
      </c>
      <c r="R15" s="408">
        <v>143576890</v>
      </c>
      <c r="S15" s="408">
        <v>284932296</v>
      </c>
      <c r="T15" s="408">
        <v>47821448</v>
      </c>
      <c r="U15" s="408">
        <v>19527568</v>
      </c>
      <c r="V15" s="408">
        <v>1188619</v>
      </c>
      <c r="W15" s="408">
        <v>282582965</v>
      </c>
      <c r="X15" s="408">
        <v>81377293</v>
      </c>
      <c r="Y15" s="408">
        <v>7062695</v>
      </c>
      <c r="Z15" s="408">
        <v>168411304</v>
      </c>
      <c r="AA15" s="408">
        <v>21188689</v>
      </c>
      <c r="AB15" s="408">
        <v>21696042</v>
      </c>
      <c r="AC15" s="408">
        <v>195873416</v>
      </c>
      <c r="AD15" s="408">
        <v>18301548</v>
      </c>
      <c r="AE15" s="408">
        <v>163362403</v>
      </c>
      <c r="AF15" s="408">
        <v>47773545</v>
      </c>
      <c r="AG15" s="408">
        <v>32535399</v>
      </c>
      <c r="AH15" s="408">
        <v>120918265</v>
      </c>
      <c r="AI15" s="408">
        <v>62824641</v>
      </c>
      <c r="AJ15" s="408">
        <v>117674988</v>
      </c>
      <c r="AK15" s="408">
        <v>106532741</v>
      </c>
      <c r="AL15" s="408">
        <v>96188893</v>
      </c>
      <c r="AM15" s="408">
        <v>41411968</v>
      </c>
      <c r="AN15" s="408">
        <v>50161346</v>
      </c>
      <c r="AO15" s="408">
        <v>72325947</v>
      </c>
      <c r="AP15" s="408">
        <v>86528666</v>
      </c>
      <c r="AQ15" s="408">
        <v>25246456</v>
      </c>
      <c r="AR15" s="408">
        <v>18100836</v>
      </c>
      <c r="AS15" s="408">
        <v>38240280</v>
      </c>
      <c r="AT15" s="408">
        <v>6140313</v>
      </c>
      <c r="AU15" s="408">
        <v>624218257</v>
      </c>
      <c r="AV15" s="408">
        <v>39797220</v>
      </c>
      <c r="AW15" s="408">
        <v>4067090797</v>
      </c>
      <c r="AX15" s="408">
        <v>13347575</v>
      </c>
      <c r="AY15" s="408">
        <v>13718340</v>
      </c>
      <c r="AZ15" s="408">
        <v>17849320</v>
      </c>
      <c r="BA15" s="408">
        <v>86920507</v>
      </c>
      <c r="BB15" s="408">
        <v>3094943</v>
      </c>
      <c r="BC15" s="408">
        <v>8084835</v>
      </c>
      <c r="BD15" s="408">
        <v>61336072</v>
      </c>
      <c r="BE15" s="408">
        <v>87076858</v>
      </c>
      <c r="BF15" s="408">
        <v>713357520</v>
      </c>
      <c r="BG15" s="408">
        <v>37328694</v>
      </c>
      <c r="BH15" s="408">
        <v>24590798</v>
      </c>
    </row>
    <row r="16" spans="1:60" x14ac:dyDescent="0.3">
      <c r="A16" s="405">
        <v>253</v>
      </c>
      <c r="B16" s="406" t="s">
        <v>29</v>
      </c>
      <c r="D16" s="408">
        <v>1525682</v>
      </c>
      <c r="E16" s="408">
        <v>4983243</v>
      </c>
      <c r="F16" s="408">
        <v>3531365</v>
      </c>
      <c r="G16" s="408">
        <v>1602276</v>
      </c>
      <c r="H16" s="408">
        <v>6942686</v>
      </c>
      <c r="I16" s="408">
        <v>1401522</v>
      </c>
      <c r="J16" s="408">
        <v>1265630</v>
      </c>
      <c r="K16" s="408">
        <v>3794164</v>
      </c>
      <c r="L16" s="408">
        <v>2027645</v>
      </c>
      <c r="M16" s="408">
        <v>1680565</v>
      </c>
      <c r="N16" s="408">
        <v>2242436</v>
      </c>
      <c r="O16" s="408">
        <v>7787238</v>
      </c>
      <c r="P16" s="408">
        <v>6215673</v>
      </c>
      <c r="Q16" s="408">
        <v>334345</v>
      </c>
      <c r="R16" s="408">
        <v>4984328</v>
      </c>
      <c r="S16" s="408">
        <v>9008079</v>
      </c>
      <c r="T16" s="408">
        <v>3313877</v>
      </c>
      <c r="U16" s="408">
        <v>597140</v>
      </c>
      <c r="V16" s="408">
        <v>551842</v>
      </c>
      <c r="W16" s="408">
        <v>65197995</v>
      </c>
      <c r="X16" s="408">
        <v>5551183</v>
      </c>
      <c r="Y16" s="408">
        <v>1161338</v>
      </c>
      <c r="Z16" s="408">
        <v>6407766</v>
      </c>
      <c r="AA16" s="408">
        <v>1048936</v>
      </c>
      <c r="AB16" s="408">
        <v>1544475</v>
      </c>
      <c r="AC16" s="408">
        <v>7793032</v>
      </c>
      <c r="AD16" s="408">
        <v>987126</v>
      </c>
      <c r="AE16" s="408">
        <v>5096807</v>
      </c>
      <c r="AF16" s="408">
        <v>5181251</v>
      </c>
      <c r="AG16" s="408">
        <v>1671751</v>
      </c>
      <c r="AH16" s="408">
        <v>16382861</v>
      </c>
      <c r="AI16" s="408">
        <v>11960546</v>
      </c>
      <c r="AJ16" s="408">
        <v>8296850</v>
      </c>
      <c r="AK16" s="408">
        <v>6524627</v>
      </c>
      <c r="AL16" s="408">
        <v>2740835</v>
      </c>
      <c r="AM16" s="408">
        <v>1189531</v>
      </c>
      <c r="AN16" s="408">
        <v>4071934</v>
      </c>
      <c r="AO16" s="408">
        <v>3062128</v>
      </c>
      <c r="AP16" s="408">
        <v>3080513</v>
      </c>
      <c r="AQ16" s="408">
        <v>548396</v>
      </c>
      <c r="AR16" s="408">
        <v>477769</v>
      </c>
      <c r="AS16" s="408">
        <v>1614801</v>
      </c>
      <c r="AT16" s="408">
        <v>670341</v>
      </c>
      <c r="AU16" s="408">
        <v>15550725</v>
      </c>
      <c r="AV16" s="408">
        <v>1500621</v>
      </c>
      <c r="AW16" s="408">
        <v>20785371</v>
      </c>
      <c r="AX16" s="408">
        <v>726603</v>
      </c>
      <c r="AY16" s="408">
        <v>1173229</v>
      </c>
      <c r="AZ16" s="408">
        <v>1495726</v>
      </c>
      <c r="BA16" s="408">
        <v>2778434</v>
      </c>
      <c r="BB16" s="408">
        <v>1535735</v>
      </c>
      <c r="BC16" s="408">
        <v>3225379</v>
      </c>
      <c r="BD16" s="408">
        <v>15231522</v>
      </c>
      <c r="BE16" s="408">
        <v>4822454</v>
      </c>
      <c r="BF16" s="408">
        <v>14008971</v>
      </c>
      <c r="BG16" s="408">
        <v>2666223</v>
      </c>
      <c r="BH16" s="408">
        <v>3662861</v>
      </c>
    </row>
    <row r="17" spans="1:60" x14ac:dyDescent="0.3">
      <c r="A17" s="405">
        <v>254</v>
      </c>
      <c r="B17" s="406" t="s">
        <v>30</v>
      </c>
      <c r="D17" s="408">
        <v>-81678259</v>
      </c>
      <c r="E17" s="408">
        <v>-142395043</v>
      </c>
      <c r="F17" s="408">
        <v>-107239571</v>
      </c>
      <c r="G17" s="408">
        <v>-42464177</v>
      </c>
      <c r="H17" s="408">
        <v>-152910052</v>
      </c>
      <c r="I17" s="408">
        <v>-62146076</v>
      </c>
      <c r="J17" s="408">
        <v>-33017598</v>
      </c>
      <c r="K17" s="408">
        <v>-34844752</v>
      </c>
      <c r="L17" s="408">
        <v>-82339978</v>
      </c>
      <c r="M17" s="408">
        <v>-25437526</v>
      </c>
      <c r="N17" s="408">
        <v>-50108625</v>
      </c>
      <c r="O17" s="408">
        <v>-178832192</v>
      </c>
      <c r="P17" s="408">
        <v>-74895526</v>
      </c>
      <c r="Q17" s="408">
        <v>-21781152</v>
      </c>
      <c r="R17" s="408">
        <v>-188282379</v>
      </c>
      <c r="S17" s="408">
        <v>-389494067</v>
      </c>
      <c r="T17" s="408">
        <v>-44874730</v>
      </c>
      <c r="U17" s="408">
        <v>-24004604</v>
      </c>
      <c r="V17" s="408">
        <v>-1712002</v>
      </c>
      <c r="W17" s="408">
        <v>-328330771</v>
      </c>
      <c r="X17" s="408">
        <v>-124191446</v>
      </c>
      <c r="Y17" s="408">
        <v>-22704877</v>
      </c>
      <c r="Z17" s="408">
        <v>-117716444</v>
      </c>
      <c r="AA17" s="408">
        <v>-24866049</v>
      </c>
      <c r="AB17" s="408">
        <v>-68167652</v>
      </c>
      <c r="AC17" s="408">
        <v>-325030446</v>
      </c>
      <c r="AD17" s="408">
        <v>-35945487</v>
      </c>
      <c r="AE17" s="408">
        <v>-221686831</v>
      </c>
      <c r="AF17" s="408">
        <v>-90396883</v>
      </c>
      <c r="AG17" s="408">
        <v>-36591597</v>
      </c>
      <c r="AH17" s="408">
        <v>-278127227</v>
      </c>
      <c r="AI17" s="408">
        <v>-144279142</v>
      </c>
      <c r="AJ17" s="408">
        <v>-254827849</v>
      </c>
      <c r="AK17" s="408">
        <v>-113426814</v>
      </c>
      <c r="AL17" s="408">
        <v>-100970806</v>
      </c>
      <c r="AM17" s="408">
        <v>-88607584</v>
      </c>
      <c r="AN17" s="408">
        <v>-107510822</v>
      </c>
      <c r="AO17" s="408">
        <v>-83901686</v>
      </c>
      <c r="AP17" s="408">
        <v>-102575347</v>
      </c>
      <c r="AQ17" s="408">
        <v>-27486862</v>
      </c>
      <c r="AR17" s="408">
        <v>-36696059</v>
      </c>
      <c r="AS17" s="408">
        <v>-51936369</v>
      </c>
      <c r="AT17" s="408">
        <v>-11846403</v>
      </c>
      <c r="AU17" s="408">
        <v>-577637242</v>
      </c>
      <c r="AV17" s="408">
        <v>-75846622</v>
      </c>
      <c r="AW17" s="408">
        <v>-2432792510</v>
      </c>
      <c r="AX17" s="408">
        <v>-27795568</v>
      </c>
      <c r="AY17" s="408">
        <v>-18854934</v>
      </c>
      <c r="AZ17" s="408">
        <v>-72240561</v>
      </c>
      <c r="BA17" s="408">
        <v>-231243648</v>
      </c>
      <c r="BB17" s="408">
        <v>-12137529</v>
      </c>
      <c r="BC17" s="408">
        <v>-26209026</v>
      </c>
      <c r="BD17" s="408">
        <v>-130611800</v>
      </c>
      <c r="BE17" s="408">
        <v>-134482259</v>
      </c>
      <c r="BF17" s="408">
        <v>-809140141</v>
      </c>
      <c r="BG17" s="408">
        <v>-72137197</v>
      </c>
      <c r="BH17" s="408">
        <v>-32959412</v>
      </c>
    </row>
    <row r="18" spans="1:60" x14ac:dyDescent="0.3">
      <c r="A18" s="405">
        <v>255</v>
      </c>
      <c r="B18" s="406" t="s">
        <v>80</v>
      </c>
      <c r="D18" s="408">
        <v>10088264</v>
      </c>
      <c r="E18" s="408">
        <v>14892129</v>
      </c>
      <c r="F18" s="408">
        <v>13498775</v>
      </c>
      <c r="G18" s="408">
        <v>4693766</v>
      </c>
      <c r="H18" s="408">
        <v>16060234</v>
      </c>
      <c r="I18" s="408">
        <v>12297906</v>
      </c>
      <c r="J18" s="408">
        <v>3359872</v>
      </c>
      <c r="K18" s="408">
        <v>14992707</v>
      </c>
      <c r="L18" s="408">
        <v>9525836</v>
      </c>
      <c r="M18" s="408">
        <v>5447285</v>
      </c>
      <c r="N18" s="408">
        <v>9460920</v>
      </c>
      <c r="O18" s="408">
        <v>14136832</v>
      </c>
      <c r="P18" s="408">
        <v>26194852</v>
      </c>
      <c r="Q18" s="408">
        <v>1888072</v>
      </c>
      <c r="R18" s="408">
        <v>33157089</v>
      </c>
      <c r="S18" s="408">
        <v>26565124</v>
      </c>
      <c r="T18" s="408">
        <v>4081438</v>
      </c>
      <c r="U18" s="408">
        <v>3923037</v>
      </c>
      <c r="V18" s="408">
        <v>920049</v>
      </c>
      <c r="W18" s="408">
        <v>49028002</v>
      </c>
      <c r="X18" s="408">
        <v>11632778</v>
      </c>
      <c r="Y18" s="408">
        <v>3011902</v>
      </c>
      <c r="Z18" s="408">
        <v>10175175</v>
      </c>
      <c r="AA18" s="408">
        <v>2463977</v>
      </c>
      <c r="AB18" s="408">
        <v>7481958</v>
      </c>
      <c r="AC18" s="408">
        <v>38274620</v>
      </c>
      <c r="AD18" s="408">
        <v>8878891</v>
      </c>
      <c r="AE18" s="408">
        <v>22913954</v>
      </c>
      <c r="AF18" s="408">
        <v>11859403</v>
      </c>
      <c r="AG18" s="408">
        <v>7388619</v>
      </c>
      <c r="AH18" s="408">
        <v>46318085</v>
      </c>
      <c r="AI18" s="408">
        <v>12298690</v>
      </c>
      <c r="AJ18" s="408">
        <v>24056447</v>
      </c>
      <c r="AK18" s="408">
        <v>25094615</v>
      </c>
      <c r="AL18" s="408">
        <v>14837881</v>
      </c>
      <c r="AM18" s="408">
        <v>8531211</v>
      </c>
      <c r="AN18" s="408">
        <v>14534415</v>
      </c>
      <c r="AO18" s="408">
        <v>11077936</v>
      </c>
      <c r="AP18" s="408">
        <v>13478140</v>
      </c>
      <c r="AQ18" s="408">
        <v>3493530</v>
      </c>
      <c r="AR18" s="408">
        <v>4092643</v>
      </c>
      <c r="AS18" s="408">
        <v>7579371</v>
      </c>
      <c r="AT18" s="408">
        <v>992148</v>
      </c>
      <c r="AU18" s="408">
        <v>58994313</v>
      </c>
      <c r="AV18" s="408">
        <v>12948979</v>
      </c>
      <c r="AW18" s="408">
        <v>376989905</v>
      </c>
      <c r="AX18" s="408">
        <v>3719448</v>
      </c>
      <c r="AY18" s="408">
        <v>3729431</v>
      </c>
      <c r="AZ18" s="408">
        <v>5849896</v>
      </c>
      <c r="BA18" s="408">
        <v>31878776</v>
      </c>
      <c r="BB18" s="408">
        <v>3519099</v>
      </c>
      <c r="BC18" s="408">
        <v>4577771</v>
      </c>
      <c r="BD18" s="408">
        <v>20551665</v>
      </c>
      <c r="BE18" s="408">
        <v>34529820</v>
      </c>
      <c r="BF18" s="408">
        <v>97490629</v>
      </c>
      <c r="BG18" s="408">
        <v>9088331</v>
      </c>
      <c r="BH18" s="408">
        <v>4689095</v>
      </c>
    </row>
    <row r="19" spans="1:60" ht="28.8" x14ac:dyDescent="0.3">
      <c r="A19" s="405">
        <v>333</v>
      </c>
      <c r="B19" s="406" t="s">
        <v>69</v>
      </c>
      <c r="D19" s="408">
        <v>2085284</v>
      </c>
      <c r="E19" s="408">
        <v>13843787</v>
      </c>
      <c r="F19" s="408">
        <v>7787421</v>
      </c>
      <c r="G19" s="408">
        <v>4259555</v>
      </c>
      <c r="H19" s="408">
        <v>8246321</v>
      </c>
      <c r="I19" s="408">
        <v>3671662</v>
      </c>
      <c r="J19" s="408">
        <v>4973363</v>
      </c>
      <c r="K19" s="408">
        <v>8115834</v>
      </c>
      <c r="L19" s="408">
        <v>9896581</v>
      </c>
      <c r="M19" s="408">
        <v>3738343</v>
      </c>
      <c r="N19" s="408">
        <v>6853519</v>
      </c>
      <c r="O19" s="408">
        <v>19479858</v>
      </c>
      <c r="P19" s="408">
        <v>21020680</v>
      </c>
      <c r="Q19" s="408">
        <v>2162518</v>
      </c>
      <c r="R19" s="408">
        <v>15349539</v>
      </c>
      <c r="S19" s="408">
        <v>41827925</v>
      </c>
      <c r="T19" s="408">
        <v>4459164</v>
      </c>
      <c r="U19" s="408">
        <v>4456504</v>
      </c>
      <c r="V19" s="408">
        <v>1154207</v>
      </c>
      <c r="W19" s="408">
        <v>91503340</v>
      </c>
      <c r="X19" s="408">
        <v>13159554</v>
      </c>
      <c r="Y19" s="408">
        <v>2252820</v>
      </c>
      <c r="Z19" s="408">
        <v>15323789</v>
      </c>
      <c r="AA19" s="408">
        <v>1996064</v>
      </c>
      <c r="AB19" s="408">
        <v>3692985</v>
      </c>
      <c r="AC19" s="408">
        <v>20814997</v>
      </c>
      <c r="AD19" s="408">
        <v>2862666</v>
      </c>
      <c r="AE19" s="408">
        <v>10681543</v>
      </c>
      <c r="AF19" s="408">
        <v>11781136</v>
      </c>
      <c r="AG19" s="408">
        <v>5436538</v>
      </c>
      <c r="AH19" s="408">
        <v>21575774</v>
      </c>
      <c r="AI19" s="408">
        <v>23652851</v>
      </c>
      <c r="AJ19" s="408">
        <v>24377431</v>
      </c>
      <c r="AK19" s="408">
        <v>14688256</v>
      </c>
      <c r="AL19" s="408">
        <v>12441534</v>
      </c>
      <c r="AM19" s="408">
        <v>6511700</v>
      </c>
      <c r="AN19" s="408">
        <v>9513700</v>
      </c>
      <c r="AO19" s="408">
        <v>6889133</v>
      </c>
      <c r="AP19" s="408">
        <v>11558639</v>
      </c>
      <c r="AQ19" s="408">
        <v>6021784</v>
      </c>
      <c r="AR19" s="408">
        <v>2362597</v>
      </c>
      <c r="AS19" s="408">
        <v>5402533</v>
      </c>
      <c r="AT19" s="408">
        <v>1059027</v>
      </c>
      <c r="AU19" s="408">
        <v>33638839</v>
      </c>
      <c r="AV19" s="408">
        <v>8079526</v>
      </c>
      <c r="AW19" s="408">
        <v>175699072</v>
      </c>
      <c r="AX19" s="408">
        <v>2705653</v>
      </c>
      <c r="AY19" s="408">
        <v>2538652</v>
      </c>
      <c r="AZ19" s="408">
        <v>5661307</v>
      </c>
      <c r="BA19" s="408">
        <v>15669292</v>
      </c>
      <c r="BB19" s="408">
        <v>4028608</v>
      </c>
      <c r="BC19" s="408">
        <v>7654799</v>
      </c>
      <c r="BD19" s="408">
        <v>21830208</v>
      </c>
      <c r="BE19" s="408">
        <v>22425704</v>
      </c>
      <c r="BF19" s="408">
        <v>38351019</v>
      </c>
      <c r="BG19" s="408">
        <v>5709621</v>
      </c>
      <c r="BH19" s="408">
        <v>7315296</v>
      </c>
    </row>
    <row r="20" spans="1:60" ht="43.2" x14ac:dyDescent="0.3">
      <c r="A20" s="405">
        <v>335</v>
      </c>
      <c r="B20" s="406" t="s">
        <v>35</v>
      </c>
      <c r="D20" s="408">
        <v>0</v>
      </c>
      <c r="E20" s="408">
        <v>0</v>
      </c>
      <c r="F20" s="408">
        <v>0</v>
      </c>
      <c r="G20" s="408">
        <v>289038</v>
      </c>
      <c r="H20" s="408">
        <v>1000000</v>
      </c>
      <c r="I20" s="408">
        <v>0</v>
      </c>
      <c r="J20" s="408">
        <v>0</v>
      </c>
      <c r="K20" s="408">
        <v>344051</v>
      </c>
      <c r="L20" s="408">
        <v>0</v>
      </c>
      <c r="M20" s="408">
        <v>0</v>
      </c>
      <c r="N20" s="408">
        <v>0</v>
      </c>
      <c r="O20" s="408">
        <v>0</v>
      </c>
      <c r="P20" s="408">
        <v>0</v>
      </c>
      <c r="Q20" s="408">
        <v>103665</v>
      </c>
      <c r="R20" s="408">
        <v>293227</v>
      </c>
      <c r="S20" s="408">
        <v>5519267</v>
      </c>
      <c r="T20" s="408">
        <v>0</v>
      </c>
      <c r="U20" s="408">
        <v>0</v>
      </c>
      <c r="V20" s="408">
        <v>0</v>
      </c>
      <c r="W20" s="408">
        <v>0</v>
      </c>
      <c r="X20" s="408">
        <v>39303</v>
      </c>
      <c r="Y20" s="408">
        <v>0</v>
      </c>
      <c r="Z20" s="408">
        <v>121688</v>
      </c>
      <c r="AA20" s="408">
        <v>0</v>
      </c>
      <c r="AB20" s="408">
        <v>0</v>
      </c>
      <c r="AC20" s="408">
        <v>0</v>
      </c>
      <c r="AD20" s="408">
        <v>0</v>
      </c>
      <c r="AE20" s="408">
        <v>0</v>
      </c>
      <c r="AF20" s="408">
        <v>0</v>
      </c>
      <c r="AG20" s="408">
        <v>711</v>
      </c>
      <c r="AH20" s="408">
        <v>0</v>
      </c>
      <c r="AI20" s="408">
        <v>0</v>
      </c>
      <c r="AJ20" s="408">
        <v>0</v>
      </c>
      <c r="AK20" s="408">
        <v>3586361</v>
      </c>
      <c r="AL20" s="408">
        <v>0</v>
      </c>
      <c r="AM20" s="408">
        <v>2016808</v>
      </c>
      <c r="AN20" s="408">
        <v>0</v>
      </c>
      <c r="AO20" s="408">
        <v>193592</v>
      </c>
      <c r="AP20" s="408">
        <v>0</v>
      </c>
      <c r="AQ20" s="408">
        <v>223660</v>
      </c>
      <c r="AR20" s="408">
        <v>0</v>
      </c>
      <c r="AS20" s="408">
        <v>0</v>
      </c>
      <c r="AT20" s="408">
        <v>0</v>
      </c>
      <c r="AU20" s="408">
        <v>1427214</v>
      </c>
      <c r="AV20" s="408">
        <v>0</v>
      </c>
      <c r="AW20" s="408">
        <v>17034638</v>
      </c>
      <c r="AX20" s="408">
        <v>0</v>
      </c>
      <c r="AY20" s="408">
        <v>0</v>
      </c>
      <c r="AZ20" s="408">
        <v>0</v>
      </c>
      <c r="BA20" s="408">
        <v>0</v>
      </c>
      <c r="BB20" s="408">
        <v>0</v>
      </c>
      <c r="BC20" s="408">
        <v>0</v>
      </c>
      <c r="BD20" s="408">
        <v>132160</v>
      </c>
      <c r="BE20" s="408">
        <v>0</v>
      </c>
      <c r="BF20" s="408">
        <v>7108841</v>
      </c>
      <c r="BG20" s="408">
        <v>889284</v>
      </c>
      <c r="BH20" s="408">
        <v>0</v>
      </c>
    </row>
    <row r="21" spans="1:60" x14ac:dyDescent="0.3">
      <c r="A21" s="405">
        <v>336</v>
      </c>
      <c r="B21" s="406" t="s">
        <v>278</v>
      </c>
      <c r="D21" s="408">
        <v>860184</v>
      </c>
      <c r="E21" s="408">
        <v>2706978</v>
      </c>
      <c r="F21" s="408">
        <v>1827466</v>
      </c>
      <c r="G21" s="408">
        <v>1413617</v>
      </c>
      <c r="H21" s="408">
        <v>1192890</v>
      </c>
      <c r="I21" s="408">
        <v>684523</v>
      </c>
      <c r="J21" s="408">
        <v>3779246</v>
      </c>
      <c r="K21" s="408">
        <v>1690469</v>
      </c>
      <c r="L21" s="408">
        <v>970148</v>
      </c>
      <c r="M21" s="408">
        <v>2234643</v>
      </c>
      <c r="N21" s="408">
        <v>1712935</v>
      </c>
      <c r="O21" s="408">
        <v>2644747</v>
      </c>
      <c r="P21" s="408">
        <v>8228257</v>
      </c>
      <c r="Q21" s="408">
        <v>408527</v>
      </c>
      <c r="R21" s="408">
        <v>3109858</v>
      </c>
      <c r="S21" s="408">
        <v>17341813</v>
      </c>
      <c r="T21" s="408">
        <v>241341</v>
      </c>
      <c r="U21" s="408">
        <v>563678</v>
      </c>
      <c r="V21" s="408">
        <v>10616</v>
      </c>
      <c r="W21" s="408">
        <v>1934064</v>
      </c>
      <c r="X21" s="408">
        <v>3231547</v>
      </c>
      <c r="Y21" s="408">
        <v>206892</v>
      </c>
      <c r="Z21" s="408">
        <v>981169</v>
      </c>
      <c r="AA21" s="408">
        <v>136938</v>
      </c>
      <c r="AB21" s="408">
        <v>701059</v>
      </c>
      <c r="AC21" s="408">
        <v>3575098</v>
      </c>
      <c r="AD21" s="408">
        <v>422524</v>
      </c>
      <c r="AE21" s="408">
        <v>1859947</v>
      </c>
      <c r="AF21" s="408">
        <v>1841062</v>
      </c>
      <c r="AG21" s="408">
        <v>1196375</v>
      </c>
      <c r="AH21" s="408">
        <v>2607629</v>
      </c>
      <c r="AI21" s="408">
        <v>3105396</v>
      </c>
      <c r="AJ21" s="408">
        <v>6898274</v>
      </c>
      <c r="AK21" s="408">
        <v>4785676</v>
      </c>
      <c r="AL21" s="408">
        <v>908002</v>
      </c>
      <c r="AM21" s="408">
        <v>8407986</v>
      </c>
      <c r="AN21" s="408">
        <v>1363134</v>
      </c>
      <c r="AO21" s="408">
        <v>1094808</v>
      </c>
      <c r="AP21" s="408">
        <v>1968820</v>
      </c>
      <c r="AQ21" s="408">
        <v>769853</v>
      </c>
      <c r="AR21" s="408">
        <v>906987</v>
      </c>
      <c r="AS21" s="408">
        <v>296896</v>
      </c>
      <c r="AT21" s="408">
        <v>23071</v>
      </c>
      <c r="AU21" s="408">
        <v>11296090</v>
      </c>
      <c r="AV21" s="408">
        <v>1742859</v>
      </c>
      <c r="AW21" s="408">
        <v>143461107</v>
      </c>
      <c r="AX21" s="408">
        <v>1006457</v>
      </c>
      <c r="AY21" s="408">
        <v>950217</v>
      </c>
      <c r="AZ21" s="408">
        <v>187900</v>
      </c>
      <c r="BA21" s="408">
        <v>12353301</v>
      </c>
      <c r="BB21" s="408">
        <v>146551</v>
      </c>
      <c r="BC21" s="408">
        <v>364528</v>
      </c>
      <c r="BD21" s="408">
        <v>1228741</v>
      </c>
      <c r="BE21" s="408">
        <v>4042100</v>
      </c>
      <c r="BF21" s="408">
        <v>23578141</v>
      </c>
      <c r="BG21" s="408">
        <v>1244211</v>
      </c>
      <c r="BH21" s="408">
        <v>1312547</v>
      </c>
    </row>
    <row r="22" spans="1:60" ht="28.8" x14ac:dyDescent="0.3">
      <c r="A22" s="405">
        <v>338</v>
      </c>
      <c r="B22" s="406" t="s">
        <v>34</v>
      </c>
      <c r="D22" s="408">
        <v>102466206</v>
      </c>
      <c r="E22" s="408">
        <v>185658189</v>
      </c>
      <c r="F22" s="408">
        <v>138538695</v>
      </c>
      <c r="G22" s="408">
        <v>60023889</v>
      </c>
      <c r="H22" s="408">
        <v>188732343</v>
      </c>
      <c r="I22" s="408">
        <v>79550832</v>
      </c>
      <c r="J22" s="408">
        <v>46576745</v>
      </c>
      <c r="K22" s="408">
        <v>51321632</v>
      </c>
      <c r="L22" s="408">
        <v>110351506</v>
      </c>
      <c r="M22" s="408">
        <v>34013643</v>
      </c>
      <c r="N22" s="408">
        <v>66829399</v>
      </c>
      <c r="O22" s="408">
        <v>233462693</v>
      </c>
      <c r="P22" s="408">
        <v>130686397</v>
      </c>
      <c r="Q22" s="408">
        <v>30422032</v>
      </c>
      <c r="R22" s="408">
        <v>245833423</v>
      </c>
      <c r="S22" s="408">
        <v>522383369</v>
      </c>
      <c r="T22" s="408">
        <v>57409175</v>
      </c>
      <c r="U22" s="408">
        <v>33215181</v>
      </c>
      <c r="V22" s="408">
        <v>2953630</v>
      </c>
      <c r="W22" s="408">
        <v>434613554</v>
      </c>
      <c r="X22" s="408">
        <v>161554187</v>
      </c>
      <c r="Y22" s="408">
        <v>29520904</v>
      </c>
      <c r="Z22" s="408">
        <v>159521583</v>
      </c>
      <c r="AA22" s="408">
        <v>31785924</v>
      </c>
      <c r="AB22" s="408">
        <v>85696401</v>
      </c>
      <c r="AC22" s="408">
        <v>422516673</v>
      </c>
      <c r="AD22" s="408">
        <v>46181579</v>
      </c>
      <c r="AE22" s="408">
        <v>275056879</v>
      </c>
      <c r="AF22" s="408">
        <v>118185484</v>
      </c>
      <c r="AG22" s="408">
        <v>50892159</v>
      </c>
      <c r="AH22" s="408">
        <v>355116949</v>
      </c>
      <c r="AI22" s="408">
        <v>204041008</v>
      </c>
      <c r="AJ22" s="408">
        <v>333314103</v>
      </c>
      <c r="AK22" s="408">
        <v>154451252</v>
      </c>
      <c r="AL22" s="408">
        <v>135665123</v>
      </c>
      <c r="AM22" s="408">
        <v>134035667</v>
      </c>
      <c r="AN22" s="408">
        <v>139243819</v>
      </c>
      <c r="AO22" s="408">
        <v>106190289</v>
      </c>
      <c r="AP22" s="408">
        <v>135523027</v>
      </c>
      <c r="AQ22" s="408">
        <v>42676549</v>
      </c>
      <c r="AR22" s="408">
        <v>46981780</v>
      </c>
      <c r="AS22" s="408">
        <v>68088632</v>
      </c>
      <c r="AT22" s="408">
        <v>15571590</v>
      </c>
      <c r="AU22" s="408">
        <v>724168698</v>
      </c>
      <c r="AV22" s="408">
        <v>98052917</v>
      </c>
      <c r="AW22" s="408">
        <v>3340936922</v>
      </c>
      <c r="AX22" s="408">
        <v>36435871</v>
      </c>
      <c r="AY22" s="408">
        <v>25239044</v>
      </c>
      <c r="AZ22" s="408">
        <v>94678034</v>
      </c>
      <c r="BA22" s="408">
        <v>295764354</v>
      </c>
      <c r="BB22" s="408">
        <v>17548891</v>
      </c>
      <c r="BC22" s="408">
        <v>38568463</v>
      </c>
      <c r="BD22" s="408">
        <v>166667800</v>
      </c>
      <c r="BE22" s="408">
        <v>186300386</v>
      </c>
      <c r="BF22" s="408">
        <v>1035931620</v>
      </c>
      <c r="BG22" s="408">
        <v>91222069</v>
      </c>
      <c r="BH22" s="408">
        <v>43862202</v>
      </c>
    </row>
    <row r="23" spans="1:60" x14ac:dyDescent="0.3">
      <c r="A23" s="405">
        <v>339</v>
      </c>
      <c r="B23" s="406" t="s">
        <v>73</v>
      </c>
      <c r="D23" s="408">
        <v>118447</v>
      </c>
      <c r="E23" s="408">
        <v>113211</v>
      </c>
      <c r="F23" s="408">
        <v>1350564</v>
      </c>
      <c r="G23" s="408">
        <v>248393</v>
      </c>
      <c r="H23" s="408">
        <v>26533</v>
      </c>
      <c r="I23" s="408">
        <v>927929</v>
      </c>
      <c r="J23" s="408">
        <v>53187</v>
      </c>
      <c r="K23" s="408">
        <v>78380</v>
      </c>
      <c r="L23" s="408">
        <v>508921</v>
      </c>
      <c r="M23" s="408">
        <v>910419</v>
      </c>
      <c r="N23" s="408">
        <v>1234036</v>
      </c>
      <c r="O23" s="408">
        <v>4048804</v>
      </c>
      <c r="P23" s="408">
        <v>257834</v>
      </c>
      <c r="Q23" s="408">
        <v>581243</v>
      </c>
      <c r="R23" s="408">
        <v>2398336</v>
      </c>
      <c r="S23" s="408">
        <v>2525645</v>
      </c>
      <c r="T23" s="408">
        <v>18348</v>
      </c>
      <c r="U23" s="408">
        <v>136072</v>
      </c>
      <c r="V23" s="408">
        <v>0</v>
      </c>
      <c r="W23" s="408">
        <v>4949031</v>
      </c>
      <c r="X23" s="408">
        <v>1308786</v>
      </c>
      <c r="Y23" s="408">
        <v>515092</v>
      </c>
      <c r="Z23" s="408">
        <v>1826745</v>
      </c>
      <c r="AA23" s="408">
        <v>490830</v>
      </c>
      <c r="AB23" s="408">
        <v>147063</v>
      </c>
      <c r="AC23" s="408">
        <v>931979</v>
      </c>
      <c r="AD23" s="408">
        <v>60000</v>
      </c>
      <c r="AE23" s="408">
        <v>4631908</v>
      </c>
      <c r="AF23" s="408">
        <v>1587525</v>
      </c>
      <c r="AG23" s="408">
        <v>439636</v>
      </c>
      <c r="AH23" s="408">
        <v>12071790</v>
      </c>
      <c r="AI23" s="408">
        <v>995395</v>
      </c>
      <c r="AJ23" s="408">
        <v>5188877</v>
      </c>
      <c r="AK23" s="408">
        <v>73171</v>
      </c>
      <c r="AL23" s="408">
        <v>3200892</v>
      </c>
      <c r="AM23" s="408">
        <v>977123</v>
      </c>
      <c r="AN23" s="408">
        <v>107888</v>
      </c>
      <c r="AO23" s="408">
        <v>4429</v>
      </c>
      <c r="AP23" s="408">
        <v>179880</v>
      </c>
      <c r="AQ23" s="408">
        <v>242434</v>
      </c>
      <c r="AR23" s="408">
        <v>6166</v>
      </c>
      <c r="AS23" s="408">
        <v>1685269</v>
      </c>
      <c r="AT23" s="408">
        <v>213360</v>
      </c>
      <c r="AU23" s="408">
        <v>9624712</v>
      </c>
      <c r="AV23" s="408">
        <v>405302</v>
      </c>
      <c r="AW23" s="408">
        <v>1686639</v>
      </c>
      <c r="AX23" s="408">
        <v>3608</v>
      </c>
      <c r="AY23" s="408">
        <v>194063</v>
      </c>
      <c r="AZ23" s="408">
        <v>59119</v>
      </c>
      <c r="BA23" s="408">
        <v>2245876</v>
      </c>
      <c r="BB23" s="408">
        <v>146267</v>
      </c>
      <c r="BC23" s="408">
        <v>832782</v>
      </c>
      <c r="BD23" s="408">
        <v>3546855</v>
      </c>
      <c r="BE23" s="408">
        <v>2386572</v>
      </c>
      <c r="BF23" s="408">
        <v>499761</v>
      </c>
      <c r="BG23" s="408">
        <v>18326</v>
      </c>
      <c r="BH23" s="408">
        <v>702526</v>
      </c>
    </row>
    <row r="24" spans="1:60" ht="43.2" x14ac:dyDescent="0.3">
      <c r="A24" s="405">
        <v>341</v>
      </c>
      <c r="B24" s="406" t="s">
        <v>279</v>
      </c>
      <c r="D24" s="408">
        <v>16080170</v>
      </c>
      <c r="E24" s="408">
        <v>25769507</v>
      </c>
      <c r="F24" s="408">
        <v>15615013</v>
      </c>
      <c r="G24" s="408">
        <v>9521547</v>
      </c>
      <c r="H24" s="408">
        <v>34847350</v>
      </c>
      <c r="I24" s="408">
        <v>21620667</v>
      </c>
      <c r="J24" s="408">
        <v>7112336</v>
      </c>
      <c r="K24" s="408">
        <v>8291325</v>
      </c>
      <c r="L24" s="408">
        <v>14676286</v>
      </c>
      <c r="M24" s="408">
        <v>5360077</v>
      </c>
      <c r="N24" s="408">
        <v>9237886</v>
      </c>
      <c r="O24" s="408">
        <v>36554568</v>
      </c>
      <c r="P24" s="408">
        <v>40100184</v>
      </c>
      <c r="Q24" s="408">
        <v>3948208</v>
      </c>
      <c r="R24" s="408">
        <v>43091730</v>
      </c>
      <c r="S24" s="408">
        <v>103981305</v>
      </c>
      <c r="T24" s="408">
        <v>8131758</v>
      </c>
      <c r="U24" s="408">
        <v>5672323</v>
      </c>
      <c r="V24" s="408">
        <v>331846</v>
      </c>
      <c r="W24" s="408">
        <v>85366302</v>
      </c>
      <c r="X24" s="408">
        <v>41933675</v>
      </c>
      <c r="Y24" s="408">
        <v>4841151</v>
      </c>
      <c r="Z24" s="408">
        <v>25720848</v>
      </c>
      <c r="AA24" s="408">
        <v>5518552</v>
      </c>
      <c r="AB24" s="408">
        <v>12644941</v>
      </c>
      <c r="AC24" s="408">
        <v>63385428</v>
      </c>
      <c r="AD24" s="408">
        <v>12498243</v>
      </c>
      <c r="AE24" s="408">
        <v>37666667</v>
      </c>
      <c r="AF24" s="408">
        <v>15379627</v>
      </c>
      <c r="AG24" s="408">
        <v>7344071</v>
      </c>
      <c r="AH24" s="408">
        <v>21898068</v>
      </c>
      <c r="AI24" s="408">
        <v>19554097</v>
      </c>
      <c r="AJ24" s="408">
        <v>53222014</v>
      </c>
      <c r="AK24" s="408">
        <v>36125411</v>
      </c>
      <c r="AL24" s="408">
        <v>16522695</v>
      </c>
      <c r="AM24" s="408">
        <v>17071648</v>
      </c>
      <c r="AN24" s="408">
        <v>22162462</v>
      </c>
      <c r="AO24" s="408">
        <v>17178558</v>
      </c>
      <c r="AP24" s="408">
        <v>20511510</v>
      </c>
      <c r="AQ24" s="408">
        <v>6274115</v>
      </c>
      <c r="AR24" s="408">
        <v>7494935</v>
      </c>
      <c r="AS24" s="408">
        <v>16069289</v>
      </c>
      <c r="AT24" s="408">
        <v>3301514</v>
      </c>
      <c r="AU24" s="408">
        <v>131173679</v>
      </c>
      <c r="AV24" s="408">
        <v>13776215</v>
      </c>
      <c r="AW24" s="408">
        <v>838788312</v>
      </c>
      <c r="AX24" s="408">
        <v>6430860</v>
      </c>
      <c r="AY24" s="408">
        <v>3748134</v>
      </c>
      <c r="AZ24" s="408">
        <v>20623367</v>
      </c>
      <c r="BA24" s="408">
        <v>34664513</v>
      </c>
      <c r="BB24" s="408">
        <v>3474696</v>
      </c>
      <c r="BC24" s="408">
        <v>3623432</v>
      </c>
      <c r="BD24" s="408">
        <v>25792582</v>
      </c>
      <c r="BE24" s="408">
        <v>45201680</v>
      </c>
      <c r="BF24" s="408">
        <v>220143987</v>
      </c>
      <c r="BG24" s="408">
        <v>13468222</v>
      </c>
      <c r="BH24" s="408">
        <v>6224879</v>
      </c>
    </row>
    <row r="25" spans="1:60" ht="28.8" x14ac:dyDescent="0.3">
      <c r="A25" s="405">
        <v>376</v>
      </c>
      <c r="B25" s="406" t="s">
        <v>31</v>
      </c>
      <c r="D25" s="408">
        <v>0</v>
      </c>
      <c r="E25" s="408">
        <v>0</v>
      </c>
      <c r="F25" s="408">
        <v>0</v>
      </c>
      <c r="G25" s="408">
        <v>0</v>
      </c>
      <c r="H25" s="408">
        <v>0</v>
      </c>
      <c r="I25" s="408">
        <v>0</v>
      </c>
      <c r="J25" s="408">
        <v>0</v>
      </c>
      <c r="K25" s="408">
        <v>0</v>
      </c>
      <c r="L25" s="408">
        <v>0</v>
      </c>
      <c r="M25" s="408">
        <v>0</v>
      </c>
      <c r="N25" s="408">
        <v>0</v>
      </c>
      <c r="O25" s="408">
        <v>0</v>
      </c>
      <c r="P25" s="408">
        <v>0</v>
      </c>
      <c r="Q25" s="408">
        <v>0</v>
      </c>
      <c r="R25" s="408">
        <v>0</v>
      </c>
      <c r="S25" s="408">
        <v>0</v>
      </c>
      <c r="T25" s="408">
        <v>0</v>
      </c>
      <c r="U25" s="408">
        <v>-320509</v>
      </c>
      <c r="V25" s="408">
        <v>0</v>
      </c>
      <c r="W25" s="408">
        <v>0</v>
      </c>
      <c r="X25" s="408">
        <v>0</v>
      </c>
      <c r="Y25" s="408">
        <v>0</v>
      </c>
      <c r="Z25" s="408">
        <v>0</v>
      </c>
      <c r="AA25" s="408">
        <v>0</v>
      </c>
      <c r="AB25" s="408">
        <v>0</v>
      </c>
      <c r="AC25" s="408">
        <v>0</v>
      </c>
      <c r="AD25" s="408">
        <v>0</v>
      </c>
      <c r="AE25" s="408">
        <v>357811</v>
      </c>
      <c r="AF25" s="408">
        <v>0</v>
      </c>
      <c r="AG25" s="408">
        <v>0</v>
      </c>
      <c r="AH25" s="408">
        <v>0</v>
      </c>
      <c r="AI25" s="408">
        <v>0</v>
      </c>
      <c r="AJ25" s="408">
        <v>0</v>
      </c>
      <c r="AK25" s="408">
        <v>0</v>
      </c>
      <c r="AL25" s="408">
        <v>0</v>
      </c>
      <c r="AM25" s="408">
        <v>0</v>
      </c>
      <c r="AN25" s="408">
        <v>0</v>
      </c>
      <c r="AO25" s="408">
        <v>0</v>
      </c>
      <c r="AP25" s="408">
        <v>-958264</v>
      </c>
      <c r="AQ25" s="408">
        <v>0</v>
      </c>
      <c r="AR25" s="408">
        <v>0</v>
      </c>
      <c r="AS25" s="408">
        <v>0</v>
      </c>
      <c r="AT25" s="408">
        <v>0</v>
      </c>
      <c r="AU25" s="408">
        <v>0</v>
      </c>
      <c r="AV25" s="408">
        <v>0</v>
      </c>
      <c r="AW25" s="408">
        <v>0</v>
      </c>
      <c r="AX25" s="408">
        <v>0</v>
      </c>
      <c r="AY25" s="408">
        <v>-99574</v>
      </c>
      <c r="AZ25" s="408">
        <v>0</v>
      </c>
      <c r="BA25" s="408">
        <v>0</v>
      </c>
      <c r="BB25" s="408">
        <v>0</v>
      </c>
      <c r="BC25" s="408">
        <v>0</v>
      </c>
      <c r="BD25" s="408">
        <v>0</v>
      </c>
      <c r="BE25" s="408">
        <v>0</v>
      </c>
      <c r="BF25" s="408">
        <v>0</v>
      </c>
      <c r="BG25" s="408">
        <v>0</v>
      </c>
      <c r="BH25" s="408">
        <v>0</v>
      </c>
    </row>
    <row r="26" spans="1:60" ht="28.8" x14ac:dyDescent="0.3">
      <c r="A26" s="405">
        <v>379</v>
      </c>
      <c r="B26" s="406" t="s">
        <v>36</v>
      </c>
      <c r="D26" s="408">
        <v>881912</v>
      </c>
      <c r="E26" s="408">
        <v>7819210</v>
      </c>
      <c r="F26" s="408">
        <v>3190002</v>
      </c>
      <c r="G26" s="408">
        <v>2462016</v>
      </c>
      <c r="H26" s="408">
        <v>1899301</v>
      </c>
      <c r="I26" s="408">
        <v>2327823</v>
      </c>
      <c r="J26" s="408">
        <v>1408913</v>
      </c>
      <c r="K26" s="408">
        <v>4535782</v>
      </c>
      <c r="L26" s="408">
        <v>7919389</v>
      </c>
      <c r="M26" s="408">
        <v>1890399</v>
      </c>
      <c r="N26" s="408">
        <v>4997420</v>
      </c>
      <c r="O26" s="408">
        <v>9784803</v>
      </c>
      <c r="P26" s="408">
        <v>6205732</v>
      </c>
      <c r="Q26" s="408">
        <v>1331671</v>
      </c>
      <c r="R26" s="408">
        <v>11678251</v>
      </c>
      <c r="S26" s="408">
        <v>28223619</v>
      </c>
      <c r="T26" s="408">
        <v>3674329</v>
      </c>
      <c r="U26" s="408">
        <v>1975022</v>
      </c>
      <c r="V26" s="408">
        <v>1183500</v>
      </c>
      <c r="W26" s="408">
        <v>29631005</v>
      </c>
      <c r="X26" s="408">
        <v>6836171</v>
      </c>
      <c r="Y26" s="408">
        <v>1047713</v>
      </c>
      <c r="Z26" s="408">
        <v>7193450</v>
      </c>
      <c r="AA26" s="408">
        <v>1144314</v>
      </c>
      <c r="AB26" s="408">
        <v>2088343</v>
      </c>
      <c r="AC26" s="408">
        <v>12125321</v>
      </c>
      <c r="AD26" s="408">
        <v>1276921</v>
      </c>
      <c r="AE26" s="408">
        <v>7674984</v>
      </c>
      <c r="AF26" s="408">
        <v>6330547</v>
      </c>
      <c r="AG26" s="408">
        <v>3059564</v>
      </c>
      <c r="AH26" s="408">
        <v>15430194</v>
      </c>
      <c r="AI26" s="408">
        <v>14200692</v>
      </c>
      <c r="AJ26" s="408">
        <v>10043830</v>
      </c>
      <c r="AK26" s="408">
        <v>4073050</v>
      </c>
      <c r="AL26" s="408">
        <v>12044664</v>
      </c>
      <c r="AM26" s="408">
        <v>5701378</v>
      </c>
      <c r="AN26" s="408">
        <v>1161686</v>
      </c>
      <c r="AO26" s="408">
        <v>2792640</v>
      </c>
      <c r="AP26" s="408">
        <v>4305862</v>
      </c>
      <c r="AQ26" s="408">
        <v>94559</v>
      </c>
      <c r="AR26" s="408">
        <v>1511756</v>
      </c>
      <c r="AS26" s="408">
        <v>2930016</v>
      </c>
      <c r="AT26" s="408">
        <v>374119</v>
      </c>
      <c r="AU26" s="408">
        <v>16937072</v>
      </c>
      <c r="AV26" s="408">
        <v>2895452</v>
      </c>
      <c r="AW26" s="408">
        <v>141688725</v>
      </c>
      <c r="AX26" s="408">
        <v>1654769</v>
      </c>
      <c r="AY26" s="408">
        <v>1376486</v>
      </c>
      <c r="AZ26" s="408">
        <v>4431295</v>
      </c>
      <c r="BA26" s="408">
        <v>9077417</v>
      </c>
      <c r="BB26" s="408">
        <v>2026081</v>
      </c>
      <c r="BC26" s="408">
        <v>2113226</v>
      </c>
      <c r="BD26" s="408">
        <v>15472022</v>
      </c>
      <c r="BE26" s="408">
        <v>17115818</v>
      </c>
      <c r="BF26" s="408">
        <v>24419126</v>
      </c>
      <c r="BG26" s="408">
        <v>1898652</v>
      </c>
      <c r="BH26" s="408">
        <v>3089504</v>
      </c>
    </row>
    <row r="27" spans="1:60" ht="28.8" x14ac:dyDescent="0.3">
      <c r="A27" s="405">
        <v>380</v>
      </c>
      <c r="B27" s="406" t="s">
        <v>39</v>
      </c>
      <c r="D27" s="408">
        <v>0</v>
      </c>
      <c r="E27" s="408">
        <v>0</v>
      </c>
      <c r="F27" s="408">
        <v>100028</v>
      </c>
      <c r="G27" s="408">
        <v>0</v>
      </c>
      <c r="H27" s="408">
        <v>0</v>
      </c>
      <c r="I27" s="408">
        <v>0</v>
      </c>
      <c r="J27" s="408">
        <v>0</v>
      </c>
      <c r="K27" s="408">
        <v>0</v>
      </c>
      <c r="L27" s="408">
        <v>0</v>
      </c>
      <c r="M27" s="408">
        <v>0</v>
      </c>
      <c r="N27" s="408">
        <v>0</v>
      </c>
      <c r="O27" s="408">
        <v>0</v>
      </c>
      <c r="P27" s="408">
        <v>29430</v>
      </c>
      <c r="Q27" s="408">
        <v>0</v>
      </c>
      <c r="R27" s="408">
        <v>0</v>
      </c>
      <c r="S27" s="408">
        <v>0</v>
      </c>
      <c r="T27" s="408">
        <v>0</v>
      </c>
      <c r="U27" s="408">
        <v>0</v>
      </c>
      <c r="V27" s="408">
        <v>0</v>
      </c>
      <c r="W27" s="408">
        <v>0</v>
      </c>
      <c r="X27" s="408">
        <v>0</v>
      </c>
      <c r="Y27" s="408">
        <v>0</v>
      </c>
      <c r="Z27" s="408">
        <v>0</v>
      </c>
      <c r="AA27" s="408">
        <v>0</v>
      </c>
      <c r="AB27" s="408">
        <v>0</v>
      </c>
      <c r="AC27" s="408">
        <v>0</v>
      </c>
      <c r="AD27" s="408">
        <v>0</v>
      </c>
      <c r="AE27" s="408">
        <v>10672</v>
      </c>
      <c r="AF27" s="408">
        <v>0</v>
      </c>
      <c r="AG27" s="408">
        <v>0</v>
      </c>
      <c r="AH27" s="408">
        <v>5146761</v>
      </c>
      <c r="AI27" s="408">
        <v>0</v>
      </c>
      <c r="AJ27" s="408">
        <v>0</v>
      </c>
      <c r="AK27" s="408">
        <v>0</v>
      </c>
      <c r="AL27" s="408">
        <v>0</v>
      </c>
      <c r="AM27" s="408">
        <v>0</v>
      </c>
      <c r="AN27" s="408">
        <v>0</v>
      </c>
      <c r="AO27" s="408">
        <v>0</v>
      </c>
      <c r="AP27" s="408">
        <v>0</v>
      </c>
      <c r="AQ27" s="408">
        <v>0</v>
      </c>
      <c r="AR27" s="408">
        <v>0</v>
      </c>
      <c r="AS27" s="408">
        <v>0</v>
      </c>
      <c r="AT27" s="408">
        <v>0</v>
      </c>
      <c r="AU27" s="408">
        <v>0</v>
      </c>
      <c r="AV27" s="408">
        <v>0</v>
      </c>
      <c r="AW27" s="408">
        <v>0</v>
      </c>
      <c r="AX27" s="408">
        <v>0</v>
      </c>
      <c r="AY27" s="408">
        <v>0</v>
      </c>
      <c r="AZ27" s="408">
        <v>0</v>
      </c>
      <c r="BA27" s="408">
        <v>0</v>
      </c>
      <c r="BB27" s="408">
        <v>0</v>
      </c>
      <c r="BC27" s="408">
        <v>0</v>
      </c>
      <c r="BD27" s="408">
        <v>0</v>
      </c>
      <c r="BE27" s="408">
        <v>0</v>
      </c>
      <c r="BF27" s="408">
        <v>0</v>
      </c>
      <c r="BG27" s="408">
        <v>0</v>
      </c>
      <c r="BH27" s="408">
        <v>0</v>
      </c>
    </row>
    <row r="28" spans="1:60" ht="28.8" x14ac:dyDescent="0.3">
      <c r="A28" s="405">
        <v>385</v>
      </c>
      <c r="B28" s="406" t="s">
        <v>33</v>
      </c>
      <c r="D28" s="408">
        <v>97353070</v>
      </c>
      <c r="E28" s="408">
        <v>154388694</v>
      </c>
      <c r="F28" s="408">
        <v>107019854</v>
      </c>
      <c r="G28" s="408">
        <v>38948179</v>
      </c>
      <c r="H28" s="408">
        <v>140423863</v>
      </c>
      <c r="I28" s="408">
        <v>89082400</v>
      </c>
      <c r="J28" s="408">
        <v>44338739</v>
      </c>
      <c r="K28" s="408">
        <v>50316755</v>
      </c>
      <c r="L28" s="408">
        <v>106981533</v>
      </c>
      <c r="M28" s="408">
        <v>31897255</v>
      </c>
      <c r="N28" s="408">
        <v>55693384</v>
      </c>
      <c r="O28" s="408">
        <v>277238967</v>
      </c>
      <c r="P28" s="408">
        <v>121194125</v>
      </c>
      <c r="Q28" s="408">
        <v>36879895</v>
      </c>
      <c r="R28" s="408">
        <v>206112262</v>
      </c>
      <c r="S28" s="408">
        <v>426829677</v>
      </c>
      <c r="T28" s="408">
        <v>63669770</v>
      </c>
      <c r="U28" s="408">
        <v>29335285</v>
      </c>
      <c r="V28" s="408">
        <v>2982089</v>
      </c>
      <c r="W28" s="408">
        <v>454063743</v>
      </c>
      <c r="X28" s="408">
        <v>124291217</v>
      </c>
      <c r="Y28" s="408">
        <v>15040060</v>
      </c>
      <c r="Z28" s="408">
        <v>216624209</v>
      </c>
      <c r="AA28" s="408">
        <v>29157500</v>
      </c>
      <c r="AB28" s="408">
        <v>40769266</v>
      </c>
      <c r="AC28" s="408">
        <v>301152675</v>
      </c>
      <c r="AD28" s="408">
        <v>29524766</v>
      </c>
      <c r="AE28" s="408">
        <v>221829258</v>
      </c>
      <c r="AF28" s="408">
        <v>80743397</v>
      </c>
      <c r="AG28" s="408">
        <v>48507712</v>
      </c>
      <c r="AH28" s="408">
        <v>214290848</v>
      </c>
      <c r="AI28" s="408">
        <v>134547053</v>
      </c>
      <c r="AJ28" s="408">
        <v>204458092</v>
      </c>
      <c r="AK28" s="408">
        <v>154081806</v>
      </c>
      <c r="AL28" s="408">
        <v>133624045</v>
      </c>
      <c r="AM28" s="408">
        <v>88029582</v>
      </c>
      <c r="AN28" s="408">
        <v>85966277</v>
      </c>
      <c r="AO28" s="408">
        <v>97676678</v>
      </c>
      <c r="AP28" s="408">
        <v>122556859</v>
      </c>
      <c r="AQ28" s="408">
        <v>40984539</v>
      </c>
      <c r="AR28" s="408">
        <v>28864326</v>
      </c>
      <c r="AS28" s="408">
        <v>56007344</v>
      </c>
      <c r="AT28" s="408">
        <v>10535841</v>
      </c>
      <c r="AU28" s="408">
        <v>786300438</v>
      </c>
      <c r="AV28" s="408">
        <v>63504136</v>
      </c>
      <c r="AW28" s="408">
        <v>4996020580</v>
      </c>
      <c r="AX28" s="408">
        <v>22714481</v>
      </c>
      <c r="AY28" s="408">
        <v>21275679</v>
      </c>
      <c r="AZ28" s="408">
        <v>41782519</v>
      </c>
      <c r="BA28" s="408">
        <v>154219647</v>
      </c>
      <c r="BB28" s="408">
        <v>10042040</v>
      </c>
      <c r="BC28" s="408">
        <v>23669651</v>
      </c>
      <c r="BD28" s="408">
        <v>112623594</v>
      </c>
      <c r="BE28" s="408">
        <v>143717439</v>
      </c>
      <c r="BF28" s="408">
        <v>954157970</v>
      </c>
      <c r="BG28" s="408">
        <v>59079789</v>
      </c>
      <c r="BH28" s="408">
        <v>39156449</v>
      </c>
    </row>
    <row r="29" spans="1:60" x14ac:dyDescent="0.3">
      <c r="A29" s="405">
        <v>386</v>
      </c>
      <c r="B29" s="406" t="s">
        <v>77</v>
      </c>
      <c r="D29" s="408">
        <v>0</v>
      </c>
      <c r="E29" s="408">
        <v>0</v>
      </c>
      <c r="F29" s="408">
        <v>0</v>
      </c>
      <c r="G29" s="408">
        <v>0</v>
      </c>
      <c r="H29" s="408">
        <v>0</v>
      </c>
      <c r="I29" s="408">
        <v>0</v>
      </c>
      <c r="J29" s="408">
        <v>0</v>
      </c>
      <c r="K29" s="408">
        <v>0</v>
      </c>
      <c r="L29" s="408">
        <v>0</v>
      </c>
      <c r="M29" s="408">
        <v>0</v>
      </c>
      <c r="N29" s="408">
        <v>101045</v>
      </c>
      <c r="O29" s="408">
        <v>264622</v>
      </c>
      <c r="P29" s="408">
        <v>0</v>
      </c>
      <c r="Q29" s="408">
        <v>0</v>
      </c>
      <c r="R29" s="408">
        <v>0</v>
      </c>
      <c r="S29" s="408">
        <v>0</v>
      </c>
      <c r="T29" s="408">
        <v>0</v>
      </c>
      <c r="U29" s="408">
        <v>0</v>
      </c>
      <c r="V29" s="408">
        <v>0</v>
      </c>
      <c r="W29" s="408">
        <v>0</v>
      </c>
      <c r="X29" s="408">
        <v>0</v>
      </c>
      <c r="Y29" s="408">
        <v>0</v>
      </c>
      <c r="Z29" s="408">
        <v>0</v>
      </c>
      <c r="AA29" s="408">
        <v>0</v>
      </c>
      <c r="AB29" s="408">
        <v>0</v>
      </c>
      <c r="AC29" s="408">
        <v>0</v>
      </c>
      <c r="AD29" s="408">
        <v>0</v>
      </c>
      <c r="AE29" s="408">
        <v>0</v>
      </c>
      <c r="AF29" s="408">
        <v>0</v>
      </c>
      <c r="AG29" s="408">
        <v>0</v>
      </c>
      <c r="AH29" s="408">
        <v>0</v>
      </c>
      <c r="AI29" s="408">
        <v>0</v>
      </c>
      <c r="AJ29" s="408">
        <v>0</v>
      </c>
      <c r="AK29" s="408">
        <v>0</v>
      </c>
      <c r="AL29" s="408">
        <v>0</v>
      </c>
      <c r="AM29" s="408">
        <v>0</v>
      </c>
      <c r="AN29" s="408">
        <v>0</v>
      </c>
      <c r="AO29" s="408">
        <v>0</v>
      </c>
      <c r="AP29" s="408">
        <v>0</v>
      </c>
      <c r="AQ29" s="408">
        <v>0</v>
      </c>
      <c r="AR29" s="408">
        <v>0</v>
      </c>
      <c r="AS29" s="408">
        <v>0</v>
      </c>
      <c r="AT29" s="408">
        <v>0</v>
      </c>
      <c r="AU29" s="408">
        <v>0</v>
      </c>
      <c r="AV29" s="408">
        <v>0</v>
      </c>
      <c r="AW29" s="408">
        <v>0</v>
      </c>
      <c r="AX29" s="408">
        <v>0</v>
      </c>
      <c r="AY29" s="408">
        <v>0</v>
      </c>
      <c r="AZ29" s="408">
        <v>0</v>
      </c>
      <c r="BA29" s="408">
        <v>0</v>
      </c>
      <c r="BB29" s="408">
        <v>0</v>
      </c>
      <c r="BC29" s="408">
        <v>0</v>
      </c>
      <c r="BD29" s="408">
        <v>0</v>
      </c>
      <c r="BE29" s="408">
        <v>0</v>
      </c>
      <c r="BF29" s="408">
        <v>0</v>
      </c>
      <c r="BG29" s="408">
        <v>0</v>
      </c>
      <c r="BH29" s="408">
        <v>0</v>
      </c>
    </row>
    <row r="30" spans="1:60" x14ac:dyDescent="0.3">
      <c r="A30" s="405">
        <v>387</v>
      </c>
      <c r="B30" s="406" t="s">
        <v>78</v>
      </c>
      <c r="D30" s="408">
        <v>45292</v>
      </c>
      <c r="E30" s="408">
        <v>143406</v>
      </c>
      <c r="F30" s="408">
        <v>460694</v>
      </c>
      <c r="G30" s="408">
        <v>48283</v>
      </c>
      <c r="H30" s="408">
        <v>46094</v>
      </c>
      <c r="I30" s="408">
        <v>45539</v>
      </c>
      <c r="J30" s="408">
        <v>48297</v>
      </c>
      <c r="K30" s="408">
        <v>17334</v>
      </c>
      <c r="L30" s="408">
        <v>73340</v>
      </c>
      <c r="M30" s="408">
        <v>130102</v>
      </c>
      <c r="N30" s="408">
        <v>101045</v>
      </c>
      <c r="O30" s="408">
        <v>0</v>
      </c>
      <c r="P30" s="408">
        <v>117490</v>
      </c>
      <c r="Q30" s="408">
        <v>0</v>
      </c>
      <c r="R30" s="408">
        <v>98375</v>
      </c>
      <c r="S30" s="408">
        <v>53040</v>
      </c>
      <c r="T30" s="408">
        <v>16094</v>
      </c>
      <c r="U30" s="408">
        <v>71650</v>
      </c>
      <c r="V30" s="408">
        <v>0</v>
      </c>
      <c r="W30" s="408">
        <v>393900</v>
      </c>
      <c r="X30" s="408">
        <v>45143</v>
      </c>
      <c r="Y30" s="408">
        <v>0</v>
      </c>
      <c r="Z30" s="408">
        <v>45000</v>
      </c>
      <c r="AA30" s="408">
        <v>47480</v>
      </c>
      <c r="AB30" s="408">
        <v>54761</v>
      </c>
      <c r="AC30" s="408">
        <v>52701</v>
      </c>
      <c r="AD30" s="408">
        <v>74440</v>
      </c>
      <c r="AE30" s="408">
        <v>258668</v>
      </c>
      <c r="AF30" s="408">
        <v>68702</v>
      </c>
      <c r="AG30" s="408">
        <v>59820</v>
      </c>
      <c r="AH30" s="408">
        <v>0</v>
      </c>
      <c r="AI30" s="408">
        <v>158523</v>
      </c>
      <c r="AJ30" s="408">
        <v>121516</v>
      </c>
      <c r="AK30" s="408">
        <v>45000</v>
      </c>
      <c r="AL30" s="408">
        <v>63510</v>
      </c>
      <c r="AM30" s="408">
        <v>10651</v>
      </c>
      <c r="AN30" s="408">
        <v>54205</v>
      </c>
      <c r="AO30" s="408">
        <v>45000</v>
      </c>
      <c r="AP30" s="408">
        <v>50790</v>
      </c>
      <c r="AQ30" s="408">
        <v>48925</v>
      </c>
      <c r="AR30" s="408">
        <v>52326</v>
      </c>
      <c r="AS30" s="408">
        <v>560523</v>
      </c>
      <c r="AT30" s="408">
        <v>32296</v>
      </c>
      <c r="AU30" s="408">
        <v>49472</v>
      </c>
      <c r="AV30" s="408">
        <v>60297</v>
      </c>
      <c r="AW30" s="408">
        <v>942941</v>
      </c>
      <c r="AX30" s="408">
        <v>45000</v>
      </c>
      <c r="AY30" s="408">
        <v>75239</v>
      </c>
      <c r="AZ30" s="408">
        <v>94148</v>
      </c>
      <c r="BA30" s="408">
        <v>49357</v>
      </c>
      <c r="BB30" s="408">
        <v>68106</v>
      </c>
      <c r="BC30" s="408">
        <v>0</v>
      </c>
      <c r="BD30" s="408">
        <v>128245</v>
      </c>
      <c r="BE30" s="408">
        <v>247454</v>
      </c>
      <c r="BF30" s="408">
        <v>0</v>
      </c>
      <c r="BG30" s="408">
        <v>45743</v>
      </c>
      <c r="BH30" s="408">
        <v>61558</v>
      </c>
    </row>
    <row r="31" spans="1:60" x14ac:dyDescent="0.3">
      <c r="A31" s="405">
        <v>388</v>
      </c>
      <c r="B31" s="406" t="s">
        <v>72</v>
      </c>
      <c r="D31" s="408">
        <v>57433179</v>
      </c>
      <c r="E31" s="408">
        <v>100030227</v>
      </c>
      <c r="F31" s="408">
        <v>86261756</v>
      </c>
      <c r="G31" s="408">
        <v>36903272</v>
      </c>
      <c r="H31" s="408">
        <v>112561008</v>
      </c>
      <c r="I31" s="408">
        <v>55078904</v>
      </c>
      <c r="J31" s="408">
        <v>30713558</v>
      </c>
      <c r="K31" s="408">
        <v>26727663</v>
      </c>
      <c r="L31" s="408">
        <v>66609030</v>
      </c>
      <c r="M31" s="408">
        <v>20939003</v>
      </c>
      <c r="N31" s="408">
        <v>42518865</v>
      </c>
      <c r="O31" s="408">
        <v>134113883</v>
      </c>
      <c r="P31" s="408">
        <v>61351207</v>
      </c>
      <c r="Q31" s="408">
        <v>20906394</v>
      </c>
      <c r="R31" s="408">
        <v>151212195</v>
      </c>
      <c r="S31" s="408">
        <v>317916862</v>
      </c>
      <c r="T31" s="408">
        <v>30002891</v>
      </c>
      <c r="U31" s="408">
        <v>23970092</v>
      </c>
      <c r="V31" s="408">
        <v>1770316</v>
      </c>
      <c r="W31" s="408">
        <v>264799278</v>
      </c>
      <c r="X31" s="408">
        <v>95163466</v>
      </c>
      <c r="Y31" s="408">
        <v>19423652</v>
      </c>
      <c r="Z31" s="408">
        <v>106947762</v>
      </c>
      <c r="AA31" s="408">
        <v>21258243</v>
      </c>
      <c r="AB31" s="408">
        <v>52232122</v>
      </c>
      <c r="AC31" s="408">
        <v>254428644</v>
      </c>
      <c r="AD31" s="408">
        <v>28613408</v>
      </c>
      <c r="AE31" s="408">
        <v>159255170</v>
      </c>
      <c r="AF31" s="408">
        <v>73572300</v>
      </c>
      <c r="AG31" s="408">
        <v>28482810</v>
      </c>
      <c r="AH31" s="408">
        <v>227505515</v>
      </c>
      <c r="AI31" s="408">
        <v>124668593</v>
      </c>
      <c r="AJ31" s="408">
        <v>194506994</v>
      </c>
      <c r="AK31" s="408">
        <v>95595352</v>
      </c>
      <c r="AL31" s="408">
        <v>85195706</v>
      </c>
      <c r="AM31" s="408">
        <v>69606017</v>
      </c>
      <c r="AN31" s="408">
        <v>84032954</v>
      </c>
      <c r="AO31" s="408">
        <v>62831306</v>
      </c>
      <c r="AP31" s="408">
        <v>79564198</v>
      </c>
      <c r="AQ31" s="408">
        <v>23949792</v>
      </c>
      <c r="AR31" s="408">
        <v>26230750</v>
      </c>
      <c r="AS31" s="408">
        <v>42017185</v>
      </c>
      <c r="AT31" s="408">
        <v>10104966</v>
      </c>
      <c r="AU31" s="408">
        <v>400695816</v>
      </c>
      <c r="AV31" s="408">
        <v>62660071</v>
      </c>
      <c r="AW31" s="408">
        <v>1825266866</v>
      </c>
      <c r="AX31" s="408">
        <v>25777118</v>
      </c>
      <c r="AY31" s="408">
        <v>15801684</v>
      </c>
      <c r="AZ31" s="408">
        <v>55522060</v>
      </c>
      <c r="BA31" s="408">
        <v>183970073</v>
      </c>
      <c r="BB31" s="408">
        <v>11131129</v>
      </c>
      <c r="BC31" s="408">
        <v>25489133</v>
      </c>
      <c r="BD31" s="408">
        <v>90056988</v>
      </c>
      <c r="BE31" s="408">
        <v>111204123</v>
      </c>
      <c r="BF31" s="408">
        <v>643075390</v>
      </c>
      <c r="BG31" s="408">
        <v>54326894</v>
      </c>
      <c r="BH31" s="408">
        <v>24657240</v>
      </c>
    </row>
    <row r="32" spans="1:60" ht="28.8" x14ac:dyDescent="0.3">
      <c r="A32" s="405">
        <v>389</v>
      </c>
      <c r="B32" s="406" t="s">
        <v>79</v>
      </c>
      <c r="D32" s="408">
        <v>0</v>
      </c>
      <c r="E32" s="408">
        <v>0</v>
      </c>
      <c r="F32" s="408">
        <v>1379894</v>
      </c>
      <c r="G32" s="408">
        <v>0</v>
      </c>
      <c r="H32" s="408">
        <v>0</v>
      </c>
      <c r="I32" s="408">
        <v>0</v>
      </c>
      <c r="J32" s="408">
        <v>0</v>
      </c>
      <c r="K32" s="408">
        <v>0</v>
      </c>
      <c r="L32" s="408">
        <v>0</v>
      </c>
      <c r="M32" s="408">
        <v>0</v>
      </c>
      <c r="N32" s="408">
        <v>0</v>
      </c>
      <c r="O32" s="408">
        <v>0</v>
      </c>
      <c r="P32" s="408">
        <v>0</v>
      </c>
      <c r="Q32" s="408">
        <v>0</v>
      </c>
      <c r="R32" s="408">
        <v>0</v>
      </c>
      <c r="S32" s="408">
        <v>0</v>
      </c>
      <c r="T32" s="408">
        <v>0</v>
      </c>
      <c r="U32" s="408">
        <v>0</v>
      </c>
      <c r="V32" s="408">
        <v>0</v>
      </c>
      <c r="W32" s="408">
        <v>0</v>
      </c>
      <c r="X32" s="408">
        <v>0</v>
      </c>
      <c r="Y32" s="408">
        <v>0</v>
      </c>
      <c r="Z32" s="408">
        <v>0</v>
      </c>
      <c r="AA32" s="408">
        <v>0</v>
      </c>
      <c r="AB32" s="408">
        <v>0</v>
      </c>
      <c r="AC32" s="408">
        <v>0</v>
      </c>
      <c r="AD32" s="408">
        <v>0</v>
      </c>
      <c r="AE32" s="408">
        <v>0</v>
      </c>
      <c r="AF32" s="408">
        <v>0</v>
      </c>
      <c r="AG32" s="408">
        <v>0</v>
      </c>
      <c r="AH32" s="408">
        <v>0</v>
      </c>
      <c r="AI32" s="408">
        <v>0</v>
      </c>
      <c r="AJ32" s="408">
        <v>0</v>
      </c>
      <c r="AK32" s="408">
        <v>0</v>
      </c>
      <c r="AL32" s="408">
        <v>0</v>
      </c>
      <c r="AM32" s="408">
        <v>0</v>
      </c>
      <c r="AN32" s="408">
        <v>0</v>
      </c>
      <c r="AO32" s="408">
        <v>0</v>
      </c>
      <c r="AP32" s="408">
        <v>0</v>
      </c>
      <c r="AQ32" s="408">
        <v>0</v>
      </c>
      <c r="AR32" s="408">
        <v>0</v>
      </c>
      <c r="AS32" s="408">
        <v>0</v>
      </c>
      <c r="AT32" s="408">
        <v>0</v>
      </c>
      <c r="AU32" s="408">
        <v>0</v>
      </c>
      <c r="AV32" s="408">
        <v>0</v>
      </c>
      <c r="AW32" s="408">
        <v>0</v>
      </c>
      <c r="AX32" s="408">
        <v>0</v>
      </c>
      <c r="AY32" s="408">
        <v>0</v>
      </c>
      <c r="AZ32" s="408">
        <v>0</v>
      </c>
      <c r="BA32" s="408">
        <v>0</v>
      </c>
      <c r="BB32" s="408">
        <v>0</v>
      </c>
      <c r="BC32" s="408">
        <v>-413836</v>
      </c>
      <c r="BD32" s="408">
        <v>0</v>
      </c>
      <c r="BE32" s="408">
        <v>0</v>
      </c>
      <c r="BF32" s="408">
        <v>0</v>
      </c>
      <c r="BG32" s="408">
        <v>0</v>
      </c>
      <c r="BH32" s="408">
        <v>0</v>
      </c>
    </row>
    <row r="33" spans="1:60" x14ac:dyDescent="0.3">
      <c r="A33" s="405">
        <v>391</v>
      </c>
      <c r="B33" s="406" t="s">
        <v>83</v>
      </c>
      <c r="D33" s="408">
        <v>18237</v>
      </c>
      <c r="E33" s="408">
        <v>99125</v>
      </c>
      <c r="F33" s="408">
        <v>51121</v>
      </c>
      <c r="G33" s="408">
        <v>42044</v>
      </c>
      <c r="H33" s="408">
        <v>29547</v>
      </c>
      <c r="I33" s="408">
        <v>17051</v>
      </c>
      <c r="J33" s="408">
        <v>26774</v>
      </c>
      <c r="K33" s="408">
        <v>44912</v>
      </c>
      <c r="L33" s="408">
        <v>165507</v>
      </c>
      <c r="M33" s="408">
        <v>19217</v>
      </c>
      <c r="N33" s="408">
        <v>34357</v>
      </c>
      <c r="O33" s="408">
        <v>0</v>
      </c>
      <c r="P33" s="408">
        <v>147930</v>
      </c>
      <c r="Q33" s="408">
        <v>25533</v>
      </c>
      <c r="R33" s="408">
        <v>1154242</v>
      </c>
      <c r="S33" s="408">
        <v>1777778</v>
      </c>
      <c r="T33" s="408">
        <v>150477</v>
      </c>
      <c r="U33" s="408">
        <v>0</v>
      </c>
      <c r="V33" s="408">
        <v>94095</v>
      </c>
      <c r="W33" s="408">
        <v>145437</v>
      </c>
      <c r="X33" s="408">
        <v>25888</v>
      </c>
      <c r="Y33" s="408">
        <v>0</v>
      </c>
      <c r="Z33" s="408">
        <v>114867</v>
      </c>
      <c r="AA33" s="408">
        <v>9705</v>
      </c>
      <c r="AB33" s="408">
        <v>0</v>
      </c>
      <c r="AC33" s="408">
        <v>477715</v>
      </c>
      <c r="AD33" s="408">
        <v>15274</v>
      </c>
      <c r="AE33" s="408">
        <v>763094</v>
      </c>
      <c r="AF33" s="408">
        <v>42750</v>
      </c>
      <c r="AG33" s="408">
        <v>0</v>
      </c>
      <c r="AH33" s="408">
        <v>847391</v>
      </c>
      <c r="AI33" s="408">
        <v>66120</v>
      </c>
      <c r="AJ33" s="408">
        <v>123850</v>
      </c>
      <c r="AK33" s="408">
        <v>84600</v>
      </c>
      <c r="AL33" s="408">
        <v>190732</v>
      </c>
      <c r="AM33" s="408">
        <v>102533</v>
      </c>
      <c r="AN33" s="408">
        <v>0</v>
      </c>
      <c r="AO33" s="408">
        <v>82393</v>
      </c>
      <c r="AP33" s="408">
        <v>17863</v>
      </c>
      <c r="AQ33" s="408">
        <v>0</v>
      </c>
      <c r="AR33" s="408">
        <v>149746</v>
      </c>
      <c r="AS33" s="408">
        <v>62856</v>
      </c>
      <c r="AT33" s="408">
        <v>31729</v>
      </c>
      <c r="AU33" s="408">
        <v>98228</v>
      </c>
      <c r="AV33" s="408">
        <v>109134</v>
      </c>
      <c r="AW33" s="408">
        <v>5736628</v>
      </c>
      <c r="AX33" s="408">
        <v>186519</v>
      </c>
      <c r="AY33" s="408">
        <v>29469</v>
      </c>
      <c r="AZ33" s="408">
        <v>52085</v>
      </c>
      <c r="BA33" s="408">
        <v>10882</v>
      </c>
      <c r="BB33" s="408">
        <v>47168</v>
      </c>
      <c r="BC33" s="408">
        <v>8461</v>
      </c>
      <c r="BD33" s="408">
        <v>162978</v>
      </c>
      <c r="BE33" s="408">
        <v>28234</v>
      </c>
      <c r="BF33" s="408">
        <v>3130643</v>
      </c>
      <c r="BG33" s="408">
        <v>32182</v>
      </c>
      <c r="BH33" s="408">
        <v>44419</v>
      </c>
    </row>
    <row r="34" spans="1:60" ht="28.8" x14ac:dyDescent="0.3">
      <c r="A34" s="405">
        <v>500</v>
      </c>
      <c r="B34" s="406" t="s">
        <v>68</v>
      </c>
      <c r="D34" s="408">
        <v>0</v>
      </c>
      <c r="E34" s="408">
        <v>0</v>
      </c>
      <c r="F34" s="408">
        <v>0</v>
      </c>
      <c r="G34" s="408">
        <v>0</v>
      </c>
      <c r="H34" s="408">
        <v>0</v>
      </c>
      <c r="I34" s="408">
        <v>0</v>
      </c>
      <c r="J34" s="408">
        <v>0</v>
      </c>
      <c r="K34" s="408">
        <v>0</v>
      </c>
      <c r="L34" s="408">
        <v>0</v>
      </c>
      <c r="M34" s="408">
        <v>0</v>
      </c>
      <c r="N34" s="408">
        <v>0</v>
      </c>
      <c r="O34" s="408">
        <v>0</v>
      </c>
      <c r="P34" s="408">
        <v>647090</v>
      </c>
      <c r="Q34" s="408">
        <v>0</v>
      </c>
      <c r="R34" s="408">
        <v>0</v>
      </c>
      <c r="S34" s="408">
        <v>0</v>
      </c>
      <c r="T34" s="408">
        <v>2188922</v>
      </c>
      <c r="U34" s="408">
        <v>0</v>
      </c>
      <c r="V34" s="408">
        <v>0</v>
      </c>
      <c r="W34" s="408">
        <v>0</v>
      </c>
      <c r="X34" s="408">
        <v>0</v>
      </c>
      <c r="Y34" s="408">
        <v>0</v>
      </c>
      <c r="Z34" s="408">
        <v>121688</v>
      </c>
      <c r="AA34" s="408">
        <v>0</v>
      </c>
      <c r="AB34" s="408">
        <v>0</v>
      </c>
      <c r="AC34" s="408">
        <v>0</v>
      </c>
      <c r="AD34" s="408">
        <v>103595</v>
      </c>
      <c r="AE34" s="408">
        <v>0</v>
      </c>
      <c r="AF34" s="408">
        <v>0</v>
      </c>
      <c r="AG34" s="408">
        <v>0</v>
      </c>
      <c r="AH34" s="408">
        <v>0</v>
      </c>
      <c r="AI34" s="408">
        <v>0</v>
      </c>
      <c r="AJ34" s="408">
        <v>0</v>
      </c>
      <c r="AK34" s="408">
        <v>0</v>
      </c>
      <c r="AL34" s="408">
        <v>0</v>
      </c>
      <c r="AM34" s="408">
        <v>0</v>
      </c>
      <c r="AN34" s="408">
        <v>0</v>
      </c>
      <c r="AO34" s="408">
        <v>0</v>
      </c>
      <c r="AP34" s="408">
        <v>0</v>
      </c>
      <c r="AQ34" s="408">
        <v>0</v>
      </c>
      <c r="AR34" s="408">
        <v>0</v>
      </c>
      <c r="AS34" s="408">
        <v>0</v>
      </c>
      <c r="AT34" s="408">
        <v>0</v>
      </c>
      <c r="AU34" s="408">
        <v>0</v>
      </c>
      <c r="AV34" s="408">
        <v>199418</v>
      </c>
      <c r="AW34" s="408">
        <v>0</v>
      </c>
      <c r="AX34" s="408">
        <v>0</v>
      </c>
      <c r="AY34" s="408">
        <v>0</v>
      </c>
      <c r="AZ34" s="408">
        <v>0</v>
      </c>
      <c r="BA34" s="408">
        <v>0</v>
      </c>
      <c r="BB34" s="408">
        <v>0</v>
      </c>
      <c r="BC34" s="408">
        <v>0</v>
      </c>
      <c r="BD34" s="408">
        <v>0</v>
      </c>
      <c r="BE34" s="408">
        <v>0</v>
      </c>
      <c r="BF34" s="408">
        <v>0</v>
      </c>
      <c r="BG34" s="408">
        <v>0</v>
      </c>
      <c r="BH34" s="408">
        <v>0</v>
      </c>
    </row>
    <row r="35" spans="1:60" ht="28.8" x14ac:dyDescent="0.3">
      <c r="A35" s="405">
        <v>502</v>
      </c>
      <c r="B35" s="406" t="s">
        <v>70</v>
      </c>
      <c r="D35" s="408">
        <v>978677</v>
      </c>
      <c r="E35" s="408">
        <v>3213270</v>
      </c>
      <c r="F35" s="408">
        <v>3355106</v>
      </c>
      <c r="G35" s="408">
        <v>1650396</v>
      </c>
      <c r="H35" s="408">
        <v>4102239</v>
      </c>
      <c r="I35" s="408">
        <v>1278527</v>
      </c>
      <c r="J35" s="408">
        <v>720176</v>
      </c>
      <c r="K35" s="408">
        <v>1708633</v>
      </c>
      <c r="L35" s="408">
        <v>1882530</v>
      </c>
      <c r="M35" s="408">
        <v>411231</v>
      </c>
      <c r="N35" s="408">
        <v>1384290</v>
      </c>
      <c r="O35" s="408">
        <v>4438062</v>
      </c>
      <c r="P35" s="408">
        <v>4065216</v>
      </c>
      <c r="Q35" s="408">
        <v>587452</v>
      </c>
      <c r="R35" s="408">
        <v>5026614</v>
      </c>
      <c r="S35" s="408">
        <v>6533093</v>
      </c>
      <c r="T35" s="408">
        <v>2341418</v>
      </c>
      <c r="U35" s="408">
        <v>263983</v>
      </c>
      <c r="V35" s="408">
        <v>0</v>
      </c>
      <c r="W35" s="408">
        <v>5314481</v>
      </c>
      <c r="X35" s="408">
        <v>3342461</v>
      </c>
      <c r="Y35" s="408">
        <v>635287</v>
      </c>
      <c r="Z35" s="408">
        <v>4224595</v>
      </c>
      <c r="AA35" s="408">
        <v>282061</v>
      </c>
      <c r="AB35" s="408">
        <v>2400618</v>
      </c>
      <c r="AC35" s="408">
        <v>5399408</v>
      </c>
      <c r="AD35" s="408">
        <v>295062</v>
      </c>
      <c r="AE35" s="408">
        <v>6927676</v>
      </c>
      <c r="AF35" s="408">
        <v>1400418</v>
      </c>
      <c r="AG35" s="408">
        <v>884730</v>
      </c>
      <c r="AH35" s="408">
        <v>8468548</v>
      </c>
      <c r="AI35" s="408">
        <v>5108036</v>
      </c>
      <c r="AJ35" s="408">
        <v>6069968</v>
      </c>
      <c r="AK35" s="408">
        <v>1853018</v>
      </c>
      <c r="AL35" s="408">
        <v>4088737</v>
      </c>
      <c r="AM35" s="408">
        <v>1886196</v>
      </c>
      <c r="AN35" s="408">
        <v>3017678</v>
      </c>
      <c r="AO35" s="408">
        <v>1477328</v>
      </c>
      <c r="AP35" s="408">
        <v>3022999</v>
      </c>
      <c r="AQ35" s="408">
        <v>866836</v>
      </c>
      <c r="AR35" s="408">
        <v>11001096</v>
      </c>
      <c r="AS35" s="408">
        <v>1288100</v>
      </c>
      <c r="AT35" s="408">
        <v>401224</v>
      </c>
      <c r="AU35" s="408">
        <v>8570389</v>
      </c>
      <c r="AV35" s="408">
        <v>1579126</v>
      </c>
      <c r="AW35" s="408">
        <v>38973866</v>
      </c>
      <c r="AX35" s="408">
        <v>1535823</v>
      </c>
      <c r="AY35" s="408">
        <v>289002</v>
      </c>
      <c r="AZ35" s="408">
        <v>2158263</v>
      </c>
      <c r="BA35" s="408">
        <v>7783039</v>
      </c>
      <c r="BB35" s="408">
        <v>290438</v>
      </c>
      <c r="BC35" s="408">
        <v>1650603</v>
      </c>
      <c r="BD35" s="408">
        <v>3982446</v>
      </c>
      <c r="BE35" s="408">
        <v>2655385</v>
      </c>
      <c r="BF35" s="408">
        <v>18717737</v>
      </c>
      <c r="BG35" s="408">
        <v>3483133</v>
      </c>
      <c r="BH35" s="408">
        <v>686240</v>
      </c>
    </row>
    <row r="36" spans="1:60" ht="28.8" x14ac:dyDescent="0.3">
      <c r="A36" s="405">
        <v>503</v>
      </c>
      <c r="B36" s="406" t="s">
        <v>71</v>
      </c>
      <c r="D36" s="408">
        <v>0</v>
      </c>
      <c r="E36" s="408">
        <v>0</v>
      </c>
      <c r="F36" s="408">
        <v>0</v>
      </c>
      <c r="G36" s="408">
        <v>0</v>
      </c>
      <c r="H36" s="408">
        <v>0</v>
      </c>
      <c r="I36" s="408">
        <v>0</v>
      </c>
      <c r="J36" s="408">
        <v>0</v>
      </c>
      <c r="K36" s="408">
        <v>0</v>
      </c>
      <c r="L36" s="408">
        <v>0</v>
      </c>
      <c r="M36" s="408">
        <v>0</v>
      </c>
      <c r="N36" s="408">
        <v>0</v>
      </c>
      <c r="O36" s="408">
        <v>0</v>
      </c>
      <c r="P36" s="408">
        <v>0</v>
      </c>
      <c r="Q36" s="408">
        <v>0</v>
      </c>
      <c r="R36" s="408">
        <v>0</v>
      </c>
      <c r="S36" s="408">
        <v>0</v>
      </c>
      <c r="T36" s="408">
        <v>0</v>
      </c>
      <c r="U36" s="408">
        <v>0</v>
      </c>
      <c r="V36" s="408">
        <v>0</v>
      </c>
      <c r="W36" s="408">
        <v>0</v>
      </c>
      <c r="X36" s="408">
        <v>0</v>
      </c>
      <c r="Y36" s="408">
        <v>0</v>
      </c>
      <c r="Z36" s="408">
        <v>0</v>
      </c>
      <c r="AA36" s="408">
        <v>0</v>
      </c>
      <c r="AB36" s="408">
        <v>0</v>
      </c>
      <c r="AC36" s="408">
        <v>0</v>
      </c>
      <c r="AD36" s="408">
        <v>0</v>
      </c>
      <c r="AE36" s="408">
        <v>0</v>
      </c>
      <c r="AF36" s="408">
        <v>0</v>
      </c>
      <c r="AG36" s="408">
        <v>0</v>
      </c>
      <c r="AH36" s="408">
        <v>0</v>
      </c>
      <c r="AI36" s="408">
        <v>0</v>
      </c>
      <c r="AJ36" s="408">
        <v>0</v>
      </c>
      <c r="AK36" s="408">
        <v>0</v>
      </c>
      <c r="AL36" s="408">
        <v>0</v>
      </c>
      <c r="AM36" s="408">
        <v>0</v>
      </c>
      <c r="AN36" s="408">
        <v>0</v>
      </c>
      <c r="AO36" s="408">
        <v>0</v>
      </c>
      <c r="AP36" s="408">
        <v>0</v>
      </c>
      <c r="AQ36" s="408">
        <v>0</v>
      </c>
      <c r="AR36" s="408">
        <v>0</v>
      </c>
      <c r="AS36" s="408">
        <v>0</v>
      </c>
      <c r="AT36" s="408">
        <v>0</v>
      </c>
      <c r="AU36" s="408">
        <v>0</v>
      </c>
      <c r="AV36" s="408">
        <v>0</v>
      </c>
      <c r="AW36" s="408">
        <v>0</v>
      </c>
      <c r="AX36" s="408">
        <v>0</v>
      </c>
      <c r="AY36" s="408">
        <v>0</v>
      </c>
      <c r="AZ36" s="408">
        <v>0</v>
      </c>
      <c r="BA36" s="408">
        <v>0</v>
      </c>
      <c r="BB36" s="408">
        <v>0</v>
      </c>
      <c r="BC36" s="408">
        <v>0</v>
      </c>
      <c r="BD36" s="408">
        <v>0</v>
      </c>
      <c r="BE36" s="408">
        <v>0</v>
      </c>
      <c r="BF36" s="408">
        <v>0</v>
      </c>
      <c r="BG36" s="408">
        <v>0</v>
      </c>
      <c r="BH36" s="408">
        <v>0</v>
      </c>
    </row>
    <row r="37" spans="1:60" ht="28.8" x14ac:dyDescent="0.3">
      <c r="A37" s="405">
        <v>504</v>
      </c>
      <c r="B37" s="406" t="s">
        <v>74</v>
      </c>
      <c r="D37" s="408">
        <v>51228030</v>
      </c>
      <c r="E37" s="408">
        <v>88663858</v>
      </c>
      <c r="F37" s="408">
        <v>80880014</v>
      </c>
      <c r="G37" s="408">
        <v>31875381</v>
      </c>
      <c r="H37" s="408">
        <v>93562640</v>
      </c>
      <c r="I37" s="408">
        <v>44584535</v>
      </c>
      <c r="J37" s="408">
        <v>26607148</v>
      </c>
      <c r="K37" s="408">
        <v>32044340</v>
      </c>
      <c r="L37" s="408">
        <v>61015974</v>
      </c>
      <c r="M37" s="408">
        <v>18589002</v>
      </c>
      <c r="N37" s="408">
        <v>41345316</v>
      </c>
      <c r="O37" s="408">
        <v>106845437</v>
      </c>
      <c r="P37" s="408">
        <v>47305531</v>
      </c>
      <c r="Q37" s="408">
        <v>18265015</v>
      </c>
      <c r="R37" s="408">
        <v>138389664</v>
      </c>
      <c r="S37" s="408">
        <v>237493696</v>
      </c>
      <c r="T37" s="408">
        <v>25843892</v>
      </c>
      <c r="U37" s="408">
        <v>22004720</v>
      </c>
      <c r="V37" s="408">
        <v>2358519</v>
      </c>
      <c r="W37" s="408">
        <v>223242514</v>
      </c>
      <c r="X37" s="408">
        <v>63391432</v>
      </c>
      <c r="Y37" s="408">
        <v>16754287</v>
      </c>
      <c r="Z37" s="408">
        <v>88512224</v>
      </c>
      <c r="AA37" s="408">
        <v>17633319</v>
      </c>
      <c r="AB37" s="408">
        <v>45904720</v>
      </c>
      <c r="AC37" s="408">
        <v>225867972</v>
      </c>
      <c r="AD37" s="408">
        <v>24864543</v>
      </c>
      <c r="AE37" s="408">
        <v>139136836</v>
      </c>
      <c r="AF37" s="408">
        <v>68021744</v>
      </c>
      <c r="AG37" s="408">
        <v>28147542</v>
      </c>
      <c r="AH37" s="408">
        <v>239853742</v>
      </c>
      <c r="AI37" s="408">
        <v>116040657</v>
      </c>
      <c r="AJ37" s="408">
        <v>159251724</v>
      </c>
      <c r="AK37" s="408">
        <v>84536385</v>
      </c>
      <c r="AL37" s="408">
        <v>79398306</v>
      </c>
      <c r="AM37" s="408">
        <v>59632943</v>
      </c>
      <c r="AN37" s="408">
        <v>76307344</v>
      </c>
      <c r="AO37" s="408">
        <v>56280945</v>
      </c>
      <c r="AP37" s="408">
        <v>71996819</v>
      </c>
      <c r="AQ37" s="408">
        <v>20922522</v>
      </c>
      <c r="AR37" s="408">
        <v>22736701</v>
      </c>
      <c r="AS37" s="408">
        <v>32402521</v>
      </c>
      <c r="AT37" s="408">
        <v>7614536</v>
      </c>
      <c r="AU37" s="408">
        <v>317630032</v>
      </c>
      <c r="AV37" s="408">
        <v>61333912</v>
      </c>
      <c r="AW37" s="408">
        <v>1362724761</v>
      </c>
      <c r="AX37" s="408">
        <v>22769449</v>
      </c>
      <c r="AY37" s="408">
        <v>15639321</v>
      </c>
      <c r="AZ37" s="408">
        <v>40526940</v>
      </c>
      <c r="BA37" s="408">
        <v>178785969</v>
      </c>
      <c r="BB37" s="408">
        <v>11097371</v>
      </c>
      <c r="BC37" s="408">
        <v>26024526</v>
      </c>
      <c r="BD37" s="408">
        <v>80939966</v>
      </c>
      <c r="BE37" s="408">
        <v>98010863</v>
      </c>
      <c r="BF37" s="408">
        <v>519922271</v>
      </c>
      <c r="BG37" s="408">
        <v>49788587</v>
      </c>
      <c r="BH37" s="408">
        <v>22237323</v>
      </c>
    </row>
    <row r="38" spans="1:60" ht="28.8" x14ac:dyDescent="0.3">
      <c r="A38" s="405">
        <v>505</v>
      </c>
      <c r="B38" s="406" t="s">
        <v>75</v>
      </c>
      <c r="D38" s="408">
        <v>140088</v>
      </c>
      <c r="E38" s="408">
        <v>519186</v>
      </c>
      <c r="F38" s="408">
        <v>995740</v>
      </c>
      <c r="G38" s="408">
        <v>0</v>
      </c>
      <c r="H38" s="408">
        <v>230813</v>
      </c>
      <c r="I38" s="408">
        <v>289218</v>
      </c>
      <c r="J38" s="408">
        <v>349056</v>
      </c>
      <c r="K38" s="408">
        <v>1323659</v>
      </c>
      <c r="L38" s="408">
        <v>7025</v>
      </c>
      <c r="M38" s="408">
        <v>1656892</v>
      </c>
      <c r="N38" s="408">
        <v>162547</v>
      </c>
      <c r="O38" s="408">
        <v>537284</v>
      </c>
      <c r="P38" s="408">
        <v>0</v>
      </c>
      <c r="Q38" s="408">
        <v>0</v>
      </c>
      <c r="R38" s="408">
        <v>587929</v>
      </c>
      <c r="S38" s="408">
        <v>534380</v>
      </c>
      <c r="T38" s="408">
        <v>106425</v>
      </c>
      <c r="U38" s="408">
        <v>151664</v>
      </c>
      <c r="V38" s="408">
        <v>0</v>
      </c>
      <c r="W38" s="408">
        <v>663333</v>
      </c>
      <c r="X38" s="408">
        <v>207494</v>
      </c>
      <c r="Y38" s="408">
        <v>325024</v>
      </c>
      <c r="Z38" s="408">
        <v>1108120</v>
      </c>
      <c r="AA38" s="408">
        <v>126999</v>
      </c>
      <c r="AB38" s="408">
        <v>1072117</v>
      </c>
      <c r="AC38" s="408">
        <v>2570586</v>
      </c>
      <c r="AD38" s="408">
        <v>143953</v>
      </c>
      <c r="AE38" s="408">
        <v>992381</v>
      </c>
      <c r="AF38" s="408">
        <v>511509</v>
      </c>
      <c r="AG38" s="408">
        <v>0</v>
      </c>
      <c r="AH38" s="408">
        <v>0</v>
      </c>
      <c r="AI38" s="408">
        <v>535657</v>
      </c>
      <c r="AJ38" s="408">
        <v>1022342</v>
      </c>
      <c r="AK38" s="408">
        <v>0</v>
      </c>
      <c r="AL38" s="408">
        <v>975204</v>
      </c>
      <c r="AM38" s="408">
        <v>466165</v>
      </c>
      <c r="AN38" s="408">
        <v>43880</v>
      </c>
      <c r="AO38" s="408">
        <v>490310</v>
      </c>
      <c r="AP38" s="408">
        <v>404919</v>
      </c>
      <c r="AQ38" s="408">
        <v>53176</v>
      </c>
      <c r="AR38" s="408">
        <v>137917</v>
      </c>
      <c r="AS38" s="408">
        <v>0</v>
      </c>
      <c r="AT38" s="408">
        <v>0</v>
      </c>
      <c r="AU38" s="408">
        <v>1311178</v>
      </c>
      <c r="AV38" s="408">
        <v>153918</v>
      </c>
      <c r="AW38" s="408">
        <v>0</v>
      </c>
      <c r="AX38" s="408">
        <v>337649</v>
      </c>
      <c r="AY38" s="408">
        <v>24836</v>
      </c>
      <c r="AZ38" s="408">
        <v>256678</v>
      </c>
      <c r="BA38" s="408">
        <v>201848</v>
      </c>
      <c r="BB38" s="408">
        <v>0</v>
      </c>
      <c r="BC38" s="408">
        <v>0</v>
      </c>
      <c r="BD38" s="408">
        <v>457495</v>
      </c>
      <c r="BE38" s="408">
        <v>382282</v>
      </c>
      <c r="BF38" s="408">
        <v>0</v>
      </c>
      <c r="BG38" s="408">
        <v>185833</v>
      </c>
      <c r="BH38" s="408">
        <v>243165</v>
      </c>
    </row>
    <row r="39" spans="1:60" ht="28.8" x14ac:dyDescent="0.3">
      <c r="A39" s="405">
        <v>506</v>
      </c>
      <c r="B39" s="406" t="s">
        <v>81</v>
      </c>
      <c r="D39" s="408">
        <v>863675</v>
      </c>
      <c r="E39" s="408">
        <v>7162152</v>
      </c>
      <c r="F39" s="408">
        <v>2017606</v>
      </c>
      <c r="G39" s="408">
        <v>2419972</v>
      </c>
      <c r="H39" s="408">
        <v>1869754</v>
      </c>
      <c r="I39" s="408">
        <v>2310772</v>
      </c>
      <c r="J39" s="408">
        <v>964163</v>
      </c>
      <c r="K39" s="408">
        <v>4223901</v>
      </c>
      <c r="L39" s="408">
        <v>7593170</v>
      </c>
      <c r="M39" s="408">
        <v>1871182</v>
      </c>
      <c r="N39" s="408">
        <v>4815989</v>
      </c>
      <c r="O39" s="408">
        <v>9128437</v>
      </c>
      <c r="P39" s="408">
        <v>6057802</v>
      </c>
      <c r="Q39" s="408">
        <v>1306138</v>
      </c>
      <c r="R39" s="408">
        <v>10012920</v>
      </c>
      <c r="S39" s="408">
        <v>26047390</v>
      </c>
      <c r="T39" s="408">
        <v>3523852</v>
      </c>
      <c r="U39" s="408">
        <v>1814786</v>
      </c>
      <c r="V39" s="408">
        <v>1089405</v>
      </c>
      <c r="W39" s="408">
        <v>28492936</v>
      </c>
      <c r="X39" s="408">
        <v>6810283</v>
      </c>
      <c r="Y39" s="408">
        <v>1047713</v>
      </c>
      <c r="Z39" s="408">
        <v>7078583</v>
      </c>
      <c r="AA39" s="408">
        <v>1134609</v>
      </c>
      <c r="AB39" s="408">
        <v>2035543</v>
      </c>
      <c r="AC39" s="408">
        <v>8691702</v>
      </c>
      <c r="AD39" s="408">
        <v>1261647</v>
      </c>
      <c r="AE39" s="408">
        <v>6333954</v>
      </c>
      <c r="AF39" s="408">
        <v>6287797</v>
      </c>
      <c r="AG39" s="408">
        <v>3013225</v>
      </c>
      <c r="AH39" s="408">
        <v>12704760</v>
      </c>
      <c r="AI39" s="408">
        <v>14134572</v>
      </c>
      <c r="AJ39" s="408">
        <v>9919980</v>
      </c>
      <c r="AK39" s="408">
        <v>3988450</v>
      </c>
      <c r="AL39" s="408">
        <v>11013830</v>
      </c>
      <c r="AM39" s="408">
        <v>5598845</v>
      </c>
      <c r="AN39" s="408">
        <v>1161686</v>
      </c>
      <c r="AO39" s="408">
        <v>2710247</v>
      </c>
      <c r="AP39" s="408">
        <v>3785559</v>
      </c>
      <c r="AQ39" s="408">
        <v>69744</v>
      </c>
      <c r="AR39" s="408">
        <v>1362010</v>
      </c>
      <c r="AS39" s="408">
        <v>2867160</v>
      </c>
      <c r="AT39" s="408">
        <v>342390</v>
      </c>
      <c r="AU39" s="408">
        <v>15297788</v>
      </c>
      <c r="AV39" s="408">
        <v>2608697</v>
      </c>
      <c r="AW39" s="408">
        <v>132914208</v>
      </c>
      <c r="AX39" s="408">
        <v>1468250</v>
      </c>
      <c r="AY39" s="408">
        <v>1170002</v>
      </c>
      <c r="AZ39" s="408">
        <v>4255464</v>
      </c>
      <c r="BA39" s="408">
        <v>8105572</v>
      </c>
      <c r="BB39" s="408">
        <v>1978913</v>
      </c>
      <c r="BC39" s="408">
        <v>2104765</v>
      </c>
      <c r="BD39" s="408">
        <v>15006376</v>
      </c>
      <c r="BE39" s="408">
        <v>16454013</v>
      </c>
      <c r="BF39" s="408">
        <v>22531688</v>
      </c>
      <c r="BG39" s="408">
        <v>1866470</v>
      </c>
      <c r="BH39" s="408">
        <v>2949684</v>
      </c>
    </row>
    <row r="40" spans="1:60" ht="28.8" x14ac:dyDescent="0.3">
      <c r="A40" s="405">
        <v>507</v>
      </c>
      <c r="B40" s="406" t="s">
        <v>280</v>
      </c>
      <c r="D40" s="408">
        <v>0</v>
      </c>
      <c r="E40" s="408">
        <v>-123560</v>
      </c>
      <c r="F40" s="408">
        <v>94545</v>
      </c>
      <c r="G40" s="408">
        <v>0</v>
      </c>
      <c r="H40" s="408">
        <v>0</v>
      </c>
      <c r="I40" s="408">
        <v>0</v>
      </c>
      <c r="J40" s="408">
        <v>-26426</v>
      </c>
      <c r="K40" s="408">
        <v>14218</v>
      </c>
      <c r="L40" s="408">
        <v>0</v>
      </c>
      <c r="M40" s="408">
        <v>0</v>
      </c>
      <c r="N40" s="408">
        <v>60015</v>
      </c>
      <c r="O40" s="408">
        <v>332602</v>
      </c>
      <c r="P40" s="408">
        <v>0</v>
      </c>
      <c r="Q40" s="408">
        <v>0</v>
      </c>
      <c r="R40" s="408">
        <v>89037</v>
      </c>
      <c r="S40" s="408">
        <v>-77629</v>
      </c>
      <c r="T40" s="408">
        <v>0</v>
      </c>
      <c r="U40" s="408">
        <v>-264389</v>
      </c>
      <c r="V40" s="408">
        <v>0</v>
      </c>
      <c r="W40" s="408">
        <v>352</v>
      </c>
      <c r="X40" s="408">
        <v>0</v>
      </c>
      <c r="Y40" s="408">
        <v>0</v>
      </c>
      <c r="Z40" s="408">
        <v>0</v>
      </c>
      <c r="AA40" s="408">
        <v>0</v>
      </c>
      <c r="AB40" s="408">
        <v>0</v>
      </c>
      <c r="AC40" s="408">
        <v>148464</v>
      </c>
      <c r="AD40" s="408">
        <v>0</v>
      </c>
      <c r="AE40" s="408">
        <v>-1625193</v>
      </c>
      <c r="AF40" s="408">
        <v>0</v>
      </c>
      <c r="AG40" s="408">
        <v>0</v>
      </c>
      <c r="AH40" s="408">
        <v>0</v>
      </c>
      <c r="AI40" s="408">
        <v>0</v>
      </c>
      <c r="AJ40" s="408">
        <v>0</v>
      </c>
      <c r="AK40" s="408">
        <v>0</v>
      </c>
      <c r="AL40" s="408">
        <v>25646</v>
      </c>
      <c r="AM40" s="408">
        <v>0</v>
      </c>
      <c r="AN40" s="408">
        <v>0</v>
      </c>
      <c r="AO40" s="408">
        <v>0</v>
      </c>
      <c r="AP40" s="408">
        <v>-873998</v>
      </c>
      <c r="AQ40" s="408">
        <v>0</v>
      </c>
      <c r="AR40" s="408">
        <v>0</v>
      </c>
      <c r="AS40" s="408">
        <v>0</v>
      </c>
      <c r="AT40" s="408">
        <v>0</v>
      </c>
      <c r="AU40" s="408">
        <v>0</v>
      </c>
      <c r="AV40" s="408">
        <v>56091</v>
      </c>
      <c r="AW40" s="408">
        <v>576964</v>
      </c>
      <c r="AX40" s="408">
        <v>0</v>
      </c>
      <c r="AY40" s="408">
        <v>-73675</v>
      </c>
      <c r="AZ40" s="408">
        <v>23252</v>
      </c>
      <c r="BA40" s="408">
        <v>111296</v>
      </c>
      <c r="BB40" s="408">
        <v>0</v>
      </c>
      <c r="BC40" s="408">
        <v>0</v>
      </c>
      <c r="BD40" s="408">
        <v>7994</v>
      </c>
      <c r="BE40" s="408">
        <v>-32159</v>
      </c>
      <c r="BF40" s="408">
        <v>105481</v>
      </c>
      <c r="BG40" s="408">
        <v>0</v>
      </c>
      <c r="BH40" s="408">
        <v>-1027</v>
      </c>
    </row>
    <row r="41" spans="1:60" ht="28.8" x14ac:dyDescent="0.3">
      <c r="A41" s="405">
        <v>512</v>
      </c>
      <c r="B41" s="406" t="s">
        <v>93</v>
      </c>
      <c r="D41" s="408">
        <v>0</v>
      </c>
      <c r="E41" s="408">
        <v>0</v>
      </c>
      <c r="F41" s="408">
        <v>1649457</v>
      </c>
      <c r="G41" s="408">
        <v>0</v>
      </c>
      <c r="H41" s="408">
        <v>0</v>
      </c>
      <c r="I41" s="408">
        <v>66923</v>
      </c>
      <c r="J41" s="408">
        <v>0</v>
      </c>
      <c r="K41" s="408">
        <v>0</v>
      </c>
      <c r="L41" s="408">
        <v>0</v>
      </c>
      <c r="M41" s="408">
        <v>0</v>
      </c>
      <c r="N41" s="408">
        <v>0</v>
      </c>
      <c r="O41" s="408">
        <v>0</v>
      </c>
      <c r="P41" s="408">
        <v>218058</v>
      </c>
      <c r="Q41" s="408">
        <v>20981</v>
      </c>
      <c r="R41" s="408">
        <v>0</v>
      </c>
      <c r="S41" s="408">
        <v>0</v>
      </c>
      <c r="T41" s="408">
        <v>248637</v>
      </c>
      <c r="U41" s="408">
        <v>30102</v>
      </c>
      <c r="V41" s="408">
        <v>0</v>
      </c>
      <c r="W41" s="408">
        <v>451397</v>
      </c>
      <c r="X41" s="408">
        <v>116700</v>
      </c>
      <c r="Y41" s="408">
        <v>0</v>
      </c>
      <c r="Z41" s="408">
        <v>0</v>
      </c>
      <c r="AA41" s="408">
        <v>0</v>
      </c>
      <c r="AB41" s="408">
        <v>208960</v>
      </c>
      <c r="AC41" s="408">
        <v>0</v>
      </c>
      <c r="AD41" s="408">
        <v>0</v>
      </c>
      <c r="AE41" s="408">
        <v>0</v>
      </c>
      <c r="AF41" s="408">
        <v>0</v>
      </c>
      <c r="AG41" s="408">
        <v>129156</v>
      </c>
      <c r="AH41" s="408">
        <v>0</v>
      </c>
      <c r="AI41" s="408">
        <v>122964</v>
      </c>
      <c r="AJ41" s="408">
        <v>0</v>
      </c>
      <c r="AK41" s="408">
        <v>271685</v>
      </c>
      <c r="AL41" s="408">
        <v>4495</v>
      </c>
      <c r="AM41" s="408">
        <v>128201</v>
      </c>
      <c r="AN41" s="408">
        <v>0</v>
      </c>
      <c r="AO41" s="408">
        <v>0</v>
      </c>
      <c r="AP41" s="408">
        <v>0</v>
      </c>
      <c r="AQ41" s="408">
        <v>0</v>
      </c>
      <c r="AR41" s="408">
        <v>0</v>
      </c>
      <c r="AS41" s="408">
        <v>351888</v>
      </c>
      <c r="AT41" s="408">
        <v>0</v>
      </c>
      <c r="AU41" s="408">
        <v>0</v>
      </c>
      <c r="AV41" s="408">
        <v>0</v>
      </c>
      <c r="AW41" s="408">
        <v>0</v>
      </c>
      <c r="AX41" s="408">
        <v>0</v>
      </c>
      <c r="AY41" s="408">
        <v>11848</v>
      </c>
      <c r="AZ41" s="408">
        <v>116827</v>
      </c>
      <c r="BA41" s="408">
        <v>481279</v>
      </c>
      <c r="BB41" s="408">
        <v>0</v>
      </c>
      <c r="BC41" s="408">
        <v>184397</v>
      </c>
      <c r="BD41" s="408">
        <v>0</v>
      </c>
      <c r="BE41" s="408">
        <v>136103</v>
      </c>
      <c r="BF41" s="408">
        <v>0</v>
      </c>
      <c r="BG41" s="408">
        <v>0</v>
      </c>
      <c r="BH41" s="408">
        <v>157296</v>
      </c>
    </row>
    <row r="42" spans="1:60" x14ac:dyDescent="0.3">
      <c r="A42" s="405">
        <v>532</v>
      </c>
      <c r="B42" s="406" t="s">
        <v>281</v>
      </c>
      <c r="D42" s="408">
        <v>12477912</v>
      </c>
      <c r="E42" s="408">
        <v>18878566</v>
      </c>
      <c r="F42" s="408">
        <v>11147472</v>
      </c>
      <c r="G42" s="408">
        <v>5401253</v>
      </c>
      <c r="H42" s="408">
        <v>21098126</v>
      </c>
      <c r="I42" s="408">
        <v>11796500</v>
      </c>
      <c r="J42" s="408">
        <v>3326523</v>
      </c>
      <c r="K42" s="408">
        <v>5871621</v>
      </c>
      <c r="L42" s="408">
        <v>13777239</v>
      </c>
      <c r="M42" s="408">
        <v>2757654</v>
      </c>
      <c r="N42" s="408">
        <v>5328148</v>
      </c>
      <c r="O42" s="408">
        <v>32993437</v>
      </c>
      <c r="P42" s="408">
        <v>18456042</v>
      </c>
      <c r="Q42" s="408">
        <v>3345837</v>
      </c>
      <c r="R42" s="408">
        <v>19363988</v>
      </c>
      <c r="S42" s="408">
        <v>102452915</v>
      </c>
      <c r="T42" s="408">
        <v>6766141</v>
      </c>
      <c r="U42" s="408">
        <v>3701331</v>
      </c>
      <c r="V42" s="408">
        <v>291804</v>
      </c>
      <c r="W42" s="408">
        <v>52361175</v>
      </c>
      <c r="X42" s="408">
        <v>37947969</v>
      </c>
      <c r="Y42" s="408">
        <v>3996930</v>
      </c>
      <c r="Z42" s="408">
        <v>21547523</v>
      </c>
      <c r="AA42" s="408">
        <v>2995684</v>
      </c>
      <c r="AB42" s="408">
        <v>10557445</v>
      </c>
      <c r="AC42" s="408">
        <v>44384319</v>
      </c>
      <c r="AD42" s="408">
        <v>5554894</v>
      </c>
      <c r="AE42" s="408">
        <v>31339777</v>
      </c>
      <c r="AF42" s="408">
        <v>8706677</v>
      </c>
      <c r="AG42" s="408">
        <v>4237394</v>
      </c>
      <c r="AH42" s="408">
        <v>22102237</v>
      </c>
      <c r="AI42" s="408">
        <v>18672140</v>
      </c>
      <c r="AJ42" s="408">
        <v>37316419</v>
      </c>
      <c r="AK42" s="408">
        <v>16476513</v>
      </c>
      <c r="AL42" s="408">
        <v>11825225</v>
      </c>
      <c r="AM42" s="408">
        <v>17201795</v>
      </c>
      <c r="AN42" s="408">
        <v>13965483</v>
      </c>
      <c r="AO42" s="408">
        <v>14947681</v>
      </c>
      <c r="AP42" s="408">
        <v>10005262</v>
      </c>
      <c r="AQ42" s="408">
        <v>1193075</v>
      </c>
      <c r="AR42" s="408">
        <v>5231408</v>
      </c>
      <c r="AS42" s="408">
        <v>11918112</v>
      </c>
      <c r="AT42" s="408">
        <v>748565</v>
      </c>
      <c r="AU42" s="408">
        <v>112125772</v>
      </c>
      <c r="AV42" s="408">
        <v>6953093</v>
      </c>
      <c r="AW42" s="408">
        <v>558882468</v>
      </c>
      <c r="AX42" s="408">
        <v>5656035</v>
      </c>
      <c r="AY42" s="408">
        <v>1890389</v>
      </c>
      <c r="AZ42" s="408">
        <v>16529433</v>
      </c>
      <c r="BA42" s="408">
        <v>14718922</v>
      </c>
      <c r="BB42" s="408">
        <v>1820802</v>
      </c>
      <c r="BC42" s="408">
        <v>2346852</v>
      </c>
      <c r="BD42" s="408">
        <v>17485231</v>
      </c>
      <c r="BE42" s="408">
        <v>20778028</v>
      </c>
      <c r="BF42" s="408">
        <v>156649030</v>
      </c>
      <c r="BG42" s="408">
        <v>7590180</v>
      </c>
      <c r="BH42" s="408">
        <v>3370801</v>
      </c>
    </row>
    <row r="43" spans="1:60" x14ac:dyDescent="0.3">
      <c r="A43" s="405">
        <v>533</v>
      </c>
      <c r="B43" s="406" t="s">
        <v>282</v>
      </c>
      <c r="D43" s="408">
        <v>0</v>
      </c>
      <c r="E43" s="408">
        <v>0</v>
      </c>
      <c r="F43" s="408">
        <v>0</v>
      </c>
      <c r="G43" s="408">
        <v>0</v>
      </c>
      <c r="H43" s="408">
        <v>0</v>
      </c>
      <c r="I43" s="408">
        <v>0</v>
      </c>
      <c r="J43" s="408">
        <v>0</v>
      </c>
      <c r="K43" s="408">
        <v>0</v>
      </c>
      <c r="L43" s="408">
        <v>674688</v>
      </c>
      <c r="M43" s="408">
        <v>0</v>
      </c>
      <c r="N43" s="408">
        <v>0</v>
      </c>
      <c r="O43" s="408">
        <v>0</v>
      </c>
      <c r="P43" s="408">
        <v>0</v>
      </c>
      <c r="Q43" s="408">
        <v>0</v>
      </c>
      <c r="R43" s="408">
        <v>0</v>
      </c>
      <c r="S43" s="408">
        <v>0</v>
      </c>
      <c r="T43" s="408">
        <v>0</v>
      </c>
      <c r="U43" s="408">
        <v>0</v>
      </c>
      <c r="V43" s="408">
        <v>0</v>
      </c>
      <c r="W43" s="408">
        <v>0</v>
      </c>
      <c r="X43" s="408">
        <v>0</v>
      </c>
      <c r="Y43" s="408">
        <v>0</v>
      </c>
      <c r="Z43" s="408">
        <v>0</v>
      </c>
      <c r="AA43" s="408">
        <v>0</v>
      </c>
      <c r="AB43" s="408">
        <v>0</v>
      </c>
      <c r="AC43" s="408">
        <v>0</v>
      </c>
      <c r="AD43" s="408">
        <v>0</v>
      </c>
      <c r="AE43" s="408">
        <v>0</v>
      </c>
      <c r="AF43" s="408">
        <v>0</v>
      </c>
      <c r="AG43" s="408">
        <v>0</v>
      </c>
      <c r="AH43" s="408">
        <v>0</v>
      </c>
      <c r="AI43" s="408">
        <v>0</v>
      </c>
      <c r="AJ43" s="408">
        <v>0</v>
      </c>
      <c r="AK43" s="408">
        <v>0</v>
      </c>
      <c r="AL43" s="408">
        <v>0</v>
      </c>
      <c r="AM43" s="408">
        <v>0</v>
      </c>
      <c r="AN43" s="408">
        <v>0</v>
      </c>
      <c r="AO43" s="408">
        <v>0</v>
      </c>
      <c r="AP43" s="408">
        <v>0</v>
      </c>
      <c r="AQ43" s="408">
        <v>0</v>
      </c>
      <c r="AR43" s="408">
        <v>0</v>
      </c>
      <c r="AS43" s="408">
        <v>0</v>
      </c>
      <c r="AT43" s="408">
        <v>0</v>
      </c>
      <c r="AU43" s="408">
        <v>0</v>
      </c>
      <c r="AV43" s="408">
        <v>0</v>
      </c>
      <c r="AW43" s="408">
        <v>0</v>
      </c>
      <c r="AX43" s="408">
        <v>0</v>
      </c>
      <c r="AY43" s="408">
        <v>0</v>
      </c>
      <c r="AZ43" s="408">
        <v>0</v>
      </c>
      <c r="BA43" s="408">
        <v>0</v>
      </c>
      <c r="BB43" s="408">
        <v>0</v>
      </c>
      <c r="BC43" s="408">
        <v>0</v>
      </c>
      <c r="BD43" s="408">
        <v>0</v>
      </c>
      <c r="BE43" s="408">
        <v>0</v>
      </c>
      <c r="BF43" s="408">
        <v>0</v>
      </c>
      <c r="BG43" s="408">
        <v>0</v>
      </c>
      <c r="BH43" s="408">
        <v>0</v>
      </c>
    </row>
    <row r="44" spans="1:60" ht="28.8" x14ac:dyDescent="0.3">
      <c r="A44" s="405">
        <v>536</v>
      </c>
      <c r="B44" s="406" t="s">
        <v>82</v>
      </c>
      <c r="D44" s="408">
        <v>0</v>
      </c>
      <c r="E44" s="408">
        <v>0</v>
      </c>
      <c r="F44" s="408">
        <v>0</v>
      </c>
      <c r="G44" s="408">
        <v>0</v>
      </c>
      <c r="H44" s="408">
        <v>0</v>
      </c>
      <c r="I44" s="408">
        <v>0</v>
      </c>
      <c r="J44" s="408">
        <v>0</v>
      </c>
      <c r="K44" s="408">
        <v>0</v>
      </c>
      <c r="L44" s="408">
        <v>0</v>
      </c>
      <c r="M44" s="408">
        <v>0</v>
      </c>
      <c r="N44" s="408">
        <v>0</v>
      </c>
      <c r="O44" s="408">
        <v>0</v>
      </c>
      <c r="P44" s="408">
        <v>0</v>
      </c>
      <c r="Q44" s="408">
        <v>0</v>
      </c>
      <c r="R44" s="408">
        <v>0</v>
      </c>
      <c r="S44" s="408">
        <v>0</v>
      </c>
      <c r="T44" s="408">
        <v>0</v>
      </c>
      <c r="U44" s="408">
        <v>0</v>
      </c>
      <c r="V44" s="408">
        <v>0</v>
      </c>
      <c r="W44" s="408">
        <v>0</v>
      </c>
      <c r="X44" s="408">
        <v>0</v>
      </c>
      <c r="Y44" s="408">
        <v>0</v>
      </c>
      <c r="Z44" s="408">
        <v>0</v>
      </c>
      <c r="AA44" s="408">
        <v>0</v>
      </c>
      <c r="AB44" s="408">
        <v>0</v>
      </c>
      <c r="AC44" s="408">
        <v>0</v>
      </c>
      <c r="AD44" s="408">
        <v>0</v>
      </c>
      <c r="AE44" s="408">
        <v>0</v>
      </c>
      <c r="AF44" s="408">
        <v>0</v>
      </c>
      <c r="AG44" s="408">
        <v>0</v>
      </c>
      <c r="AH44" s="408">
        <v>0</v>
      </c>
      <c r="AI44" s="408">
        <v>0</v>
      </c>
      <c r="AJ44" s="408">
        <v>0</v>
      </c>
      <c r="AK44" s="408">
        <v>0</v>
      </c>
      <c r="AL44" s="408">
        <v>0</v>
      </c>
      <c r="AM44" s="408">
        <v>0</v>
      </c>
      <c r="AN44" s="408">
        <v>0</v>
      </c>
      <c r="AO44" s="408">
        <v>0</v>
      </c>
      <c r="AP44" s="408">
        <v>0</v>
      </c>
      <c r="AQ44" s="408">
        <v>0</v>
      </c>
      <c r="AR44" s="408">
        <v>0</v>
      </c>
      <c r="AS44" s="408">
        <v>0</v>
      </c>
      <c r="AT44" s="408">
        <v>31729</v>
      </c>
      <c r="AU44" s="408">
        <v>0</v>
      </c>
      <c r="AV44" s="408">
        <v>0</v>
      </c>
      <c r="AW44" s="408">
        <v>0</v>
      </c>
      <c r="AX44" s="408">
        <v>0</v>
      </c>
      <c r="AY44" s="408">
        <v>0</v>
      </c>
      <c r="AZ44" s="408">
        <v>0</v>
      </c>
      <c r="BA44" s="408">
        <v>0</v>
      </c>
      <c r="BB44" s="408">
        <v>0</v>
      </c>
      <c r="BC44" s="408">
        <v>0</v>
      </c>
      <c r="BD44" s="408">
        <v>0</v>
      </c>
      <c r="BE44" s="408">
        <v>0</v>
      </c>
      <c r="BF44" s="408">
        <v>0</v>
      </c>
      <c r="BG44" s="408">
        <v>0</v>
      </c>
      <c r="BH44" s="408">
        <v>0</v>
      </c>
    </row>
    <row r="45" spans="1:60" x14ac:dyDescent="0.3">
      <c r="A45" s="405">
        <v>546</v>
      </c>
      <c r="B45" s="406" t="s">
        <v>283</v>
      </c>
      <c r="D45" s="408">
        <v>0</v>
      </c>
      <c r="E45" s="408">
        <v>0</v>
      </c>
      <c r="F45" s="408">
        <v>0</v>
      </c>
      <c r="G45" s="408">
        <v>1820962</v>
      </c>
      <c r="H45" s="408">
        <v>0</v>
      </c>
      <c r="I45" s="408">
        <v>0</v>
      </c>
      <c r="J45" s="408">
        <v>0</v>
      </c>
      <c r="K45" s="408">
        <v>0</v>
      </c>
      <c r="L45" s="408">
        <v>0</v>
      </c>
      <c r="M45" s="408">
        <v>0</v>
      </c>
      <c r="N45" s="408">
        <v>0</v>
      </c>
      <c r="O45" s="408">
        <v>0</v>
      </c>
      <c r="P45" s="408">
        <v>8941907</v>
      </c>
      <c r="Q45" s="408">
        <v>990760</v>
      </c>
      <c r="R45" s="408">
        <v>0</v>
      </c>
      <c r="S45" s="408">
        <v>0</v>
      </c>
      <c r="T45" s="408">
        <v>0</v>
      </c>
      <c r="U45" s="408">
        <v>0</v>
      </c>
      <c r="V45" s="408">
        <v>0</v>
      </c>
      <c r="W45" s="408">
        <v>0</v>
      </c>
      <c r="X45" s="408">
        <v>0</v>
      </c>
      <c r="Y45" s="408">
        <v>0</v>
      </c>
      <c r="Z45" s="408">
        <v>0</v>
      </c>
      <c r="AA45" s="408">
        <v>0</v>
      </c>
      <c r="AB45" s="408">
        <v>0</v>
      </c>
      <c r="AC45" s="408">
        <v>0</v>
      </c>
      <c r="AD45" s="408">
        <v>0</v>
      </c>
      <c r="AE45" s="408">
        <v>2497964</v>
      </c>
      <c r="AF45" s="408">
        <v>0</v>
      </c>
      <c r="AG45" s="408">
        <v>2067019</v>
      </c>
      <c r="AH45" s="408">
        <v>0</v>
      </c>
      <c r="AI45" s="408">
        <v>0</v>
      </c>
      <c r="AJ45" s="408">
        <v>0</v>
      </c>
      <c r="AK45" s="408">
        <v>0</v>
      </c>
      <c r="AL45" s="408">
        <v>0</v>
      </c>
      <c r="AM45" s="408">
        <v>0</v>
      </c>
      <c r="AN45" s="408">
        <v>0</v>
      </c>
      <c r="AO45" s="408">
        <v>0</v>
      </c>
      <c r="AP45" s="408">
        <v>0</v>
      </c>
      <c r="AQ45" s="408">
        <v>0</v>
      </c>
      <c r="AR45" s="408">
        <v>1791541</v>
      </c>
      <c r="AS45" s="408">
        <v>0</v>
      </c>
      <c r="AT45" s="408">
        <v>0</v>
      </c>
      <c r="AU45" s="408">
        <v>0</v>
      </c>
      <c r="AV45" s="408">
        <v>0</v>
      </c>
      <c r="AW45" s="408">
        <v>0</v>
      </c>
      <c r="AX45" s="408">
        <v>0</v>
      </c>
      <c r="AY45" s="408">
        <v>0</v>
      </c>
      <c r="AZ45" s="408">
        <v>0</v>
      </c>
      <c r="BA45" s="408">
        <v>0</v>
      </c>
      <c r="BB45" s="408">
        <v>1451599</v>
      </c>
      <c r="BC45" s="408">
        <v>0</v>
      </c>
      <c r="BD45" s="408">
        <v>0</v>
      </c>
      <c r="BE45" s="408">
        <v>0</v>
      </c>
      <c r="BF45" s="408">
        <v>0</v>
      </c>
      <c r="BG45" s="408">
        <v>0</v>
      </c>
      <c r="BH45" s="408">
        <v>0</v>
      </c>
    </row>
    <row r="46" spans="1:60" ht="72" x14ac:dyDescent="0.3">
      <c r="A46" s="405">
        <v>547</v>
      </c>
      <c r="B46" s="406" t="s">
        <v>284</v>
      </c>
      <c r="D46" s="408">
        <v>4</v>
      </c>
      <c r="E46" s="408">
        <v>4</v>
      </c>
      <c r="F46" s="408">
        <v>4</v>
      </c>
      <c r="G46" s="408">
        <v>4</v>
      </c>
      <c r="H46" s="408">
        <v>4</v>
      </c>
      <c r="I46" s="408">
        <v>4</v>
      </c>
      <c r="J46" s="408">
        <v>4</v>
      </c>
      <c r="K46" s="408">
        <v>4</v>
      </c>
      <c r="L46" s="408">
        <v>4</v>
      </c>
      <c r="M46" s="408">
        <v>4</v>
      </c>
      <c r="N46" s="408">
        <v>4</v>
      </c>
      <c r="O46" s="408">
        <v>4</v>
      </c>
      <c r="P46" s="408">
        <v>4</v>
      </c>
      <c r="Q46" s="408">
        <v>4</v>
      </c>
      <c r="R46" s="408">
        <v>4</v>
      </c>
      <c r="S46" s="408">
        <v>4</v>
      </c>
      <c r="T46" s="408">
        <v>4</v>
      </c>
      <c r="U46" s="408">
        <v>4</v>
      </c>
      <c r="V46" s="408">
        <v>4</v>
      </c>
      <c r="W46" s="408">
        <v>4</v>
      </c>
      <c r="X46" s="408">
        <v>4</v>
      </c>
      <c r="Y46" s="408">
        <v>4</v>
      </c>
      <c r="Z46" s="408">
        <v>4</v>
      </c>
      <c r="AA46" s="408">
        <v>4</v>
      </c>
      <c r="AB46" s="408">
        <v>4</v>
      </c>
      <c r="AC46" s="408">
        <v>4</v>
      </c>
      <c r="AD46" s="408">
        <v>4</v>
      </c>
      <c r="AE46" s="408">
        <v>4</v>
      </c>
      <c r="AF46" s="408">
        <v>4</v>
      </c>
      <c r="AG46" s="408">
        <v>4</v>
      </c>
      <c r="AH46" s="408">
        <v>4</v>
      </c>
      <c r="AI46" s="408">
        <v>4</v>
      </c>
      <c r="AJ46" s="408">
        <v>4</v>
      </c>
      <c r="AK46" s="408">
        <v>4</v>
      </c>
      <c r="AL46" s="408">
        <v>4</v>
      </c>
      <c r="AM46" s="408">
        <v>4</v>
      </c>
      <c r="AN46" s="408">
        <v>4</v>
      </c>
      <c r="AO46" s="408">
        <v>4</v>
      </c>
      <c r="AP46" s="408">
        <v>4</v>
      </c>
      <c r="AQ46" s="408">
        <v>4</v>
      </c>
      <c r="AR46" s="408">
        <v>4</v>
      </c>
      <c r="AS46" s="408">
        <v>4</v>
      </c>
      <c r="AT46" s="408">
        <v>4</v>
      </c>
      <c r="AU46" s="408">
        <v>4</v>
      </c>
      <c r="AV46" s="408">
        <v>4</v>
      </c>
      <c r="AW46" s="408">
        <v>4</v>
      </c>
      <c r="AX46" s="408">
        <v>4</v>
      </c>
      <c r="AY46" s="408">
        <v>4</v>
      </c>
      <c r="AZ46" s="408">
        <v>4</v>
      </c>
      <c r="BA46" s="408">
        <v>4</v>
      </c>
      <c r="BB46" s="408">
        <v>4</v>
      </c>
      <c r="BC46" s="408">
        <v>1</v>
      </c>
      <c r="BD46" s="408">
        <v>4</v>
      </c>
      <c r="BE46" s="408">
        <v>4</v>
      </c>
      <c r="BF46" s="408">
        <v>4</v>
      </c>
      <c r="BG46" s="408">
        <v>4</v>
      </c>
      <c r="BH46" s="408">
        <v>4</v>
      </c>
    </row>
    <row r="47" spans="1:60" ht="57.6" x14ac:dyDescent="0.3">
      <c r="A47" s="405">
        <v>554</v>
      </c>
      <c r="B47" s="406" t="s">
        <v>112</v>
      </c>
      <c r="D47" s="408">
        <v>20058564</v>
      </c>
      <c r="E47" s="408">
        <v>28899890</v>
      </c>
      <c r="F47" s="408">
        <v>28235848</v>
      </c>
      <c r="G47" s="408">
        <v>11888428</v>
      </c>
      <c r="H47" s="408">
        <v>29231728</v>
      </c>
      <c r="I47" s="408">
        <v>14949499</v>
      </c>
      <c r="J47" s="408">
        <v>7937763</v>
      </c>
      <c r="K47" s="408">
        <v>8491909</v>
      </c>
      <c r="L47" s="408">
        <v>19050783</v>
      </c>
      <c r="M47" s="408">
        <v>5006755</v>
      </c>
      <c r="N47" s="408">
        <v>14864747</v>
      </c>
      <c r="O47" s="408">
        <v>28192852</v>
      </c>
      <c r="P47" s="408">
        <v>13437699</v>
      </c>
      <c r="Q47" s="408">
        <v>6203763</v>
      </c>
      <c r="R47" s="408">
        <v>46688649</v>
      </c>
      <c r="S47" s="408">
        <v>72937327</v>
      </c>
      <c r="T47" s="408">
        <v>7844860</v>
      </c>
      <c r="U47" s="408">
        <v>8588593</v>
      </c>
      <c r="V47" s="408">
        <v>181517</v>
      </c>
      <c r="W47" s="408">
        <v>73111999</v>
      </c>
      <c r="X47" s="408">
        <v>14961001</v>
      </c>
      <c r="Y47" s="408">
        <v>4081393</v>
      </c>
      <c r="Z47" s="408">
        <v>23069071</v>
      </c>
      <c r="AA47" s="408">
        <v>5307989</v>
      </c>
      <c r="AB47" s="408">
        <v>14792418</v>
      </c>
      <c r="AC47" s="408">
        <v>70058945</v>
      </c>
      <c r="AD47" s="408">
        <v>8160703</v>
      </c>
      <c r="AE47" s="408">
        <v>45132599</v>
      </c>
      <c r="AF47" s="408">
        <v>21616417</v>
      </c>
      <c r="AG47" s="408">
        <v>9726763</v>
      </c>
      <c r="AH47" s="408">
        <v>86595230</v>
      </c>
      <c r="AI47" s="408">
        <v>36879733</v>
      </c>
      <c r="AJ47" s="408">
        <v>51147585</v>
      </c>
      <c r="AK47" s="408">
        <v>32669296</v>
      </c>
      <c r="AL47" s="408">
        <v>29182525</v>
      </c>
      <c r="AM47" s="408">
        <v>20280848</v>
      </c>
      <c r="AN47" s="408">
        <v>22813702</v>
      </c>
      <c r="AO47" s="408">
        <v>13567931</v>
      </c>
      <c r="AP47" s="408">
        <v>26942332</v>
      </c>
      <c r="AQ47" s="408">
        <v>8676017</v>
      </c>
      <c r="AR47" s="408">
        <v>9468296</v>
      </c>
      <c r="AS47" s="408">
        <v>9708491</v>
      </c>
      <c r="AT47" s="408">
        <v>2242166</v>
      </c>
      <c r="AU47" s="408">
        <v>80192643</v>
      </c>
      <c r="AV47" s="408">
        <v>19604159</v>
      </c>
      <c r="AW47" s="408">
        <v>357565087</v>
      </c>
      <c r="AX47" s="408">
        <v>6160261</v>
      </c>
      <c r="AY47" s="408">
        <v>5317955</v>
      </c>
      <c r="AZ47" s="408">
        <v>10490018</v>
      </c>
      <c r="BA47" s="408">
        <v>8873906</v>
      </c>
      <c r="BB47" s="408">
        <v>3511842</v>
      </c>
      <c r="BC47" s="408">
        <v>9309096</v>
      </c>
      <c r="BD47" s="408">
        <v>24891725</v>
      </c>
      <c r="BE47" s="408">
        <v>32574882</v>
      </c>
      <c r="BF47" s="408">
        <v>180394911</v>
      </c>
      <c r="BG47" s="408">
        <v>15393595</v>
      </c>
      <c r="BH47" s="408">
        <v>5987675</v>
      </c>
    </row>
    <row r="48" spans="1:60" ht="57.6" x14ac:dyDescent="0.3">
      <c r="A48" s="405">
        <v>555</v>
      </c>
      <c r="B48" s="406" t="s">
        <v>113</v>
      </c>
      <c r="D48" s="408">
        <v>11646136</v>
      </c>
      <c r="E48" s="408">
        <v>23310254</v>
      </c>
      <c r="F48" s="408">
        <v>15477861</v>
      </c>
      <c r="G48" s="408">
        <v>7079873</v>
      </c>
      <c r="H48" s="408">
        <v>23529201</v>
      </c>
      <c r="I48" s="408">
        <v>10838425</v>
      </c>
      <c r="J48" s="408">
        <v>5080404</v>
      </c>
      <c r="K48" s="408">
        <v>3034694</v>
      </c>
      <c r="L48" s="408">
        <v>12005759</v>
      </c>
      <c r="M48" s="408">
        <v>2025267</v>
      </c>
      <c r="N48" s="408">
        <v>9290436</v>
      </c>
      <c r="O48" s="408">
        <v>16172042</v>
      </c>
      <c r="P48" s="408">
        <v>6670450</v>
      </c>
      <c r="Q48" s="408">
        <v>3839302</v>
      </c>
      <c r="R48" s="408">
        <v>27282811</v>
      </c>
      <c r="S48" s="408">
        <v>43935767</v>
      </c>
      <c r="T48" s="408">
        <v>4518753</v>
      </c>
      <c r="U48" s="408">
        <v>4494242</v>
      </c>
      <c r="V48" s="408">
        <v>0</v>
      </c>
      <c r="W48" s="408">
        <v>49672792</v>
      </c>
      <c r="X48" s="408">
        <v>8067138</v>
      </c>
      <c r="Y48" s="408">
        <v>2207450</v>
      </c>
      <c r="Z48" s="408">
        <v>9921744</v>
      </c>
      <c r="AA48" s="408">
        <v>2542108</v>
      </c>
      <c r="AB48" s="408">
        <v>5208691</v>
      </c>
      <c r="AC48" s="408">
        <v>16149887</v>
      </c>
      <c r="AD48" s="408">
        <v>2803016</v>
      </c>
      <c r="AE48" s="408">
        <v>26912944</v>
      </c>
      <c r="AF48" s="408">
        <v>15285185</v>
      </c>
      <c r="AG48" s="408">
        <v>5869032</v>
      </c>
      <c r="AH48" s="408">
        <v>79913513</v>
      </c>
      <c r="AI48" s="408">
        <v>25113921</v>
      </c>
      <c r="AJ48" s="408">
        <v>23934202</v>
      </c>
      <c r="AK48" s="408">
        <v>22510288</v>
      </c>
      <c r="AL48" s="408">
        <v>20160451</v>
      </c>
      <c r="AM48" s="408">
        <v>12544923</v>
      </c>
      <c r="AN48" s="408">
        <v>11050328</v>
      </c>
      <c r="AO48" s="408">
        <v>7748722</v>
      </c>
      <c r="AP48" s="408">
        <v>18308687</v>
      </c>
      <c r="AQ48" s="408">
        <v>2421130</v>
      </c>
      <c r="AR48" s="408">
        <v>6396194</v>
      </c>
      <c r="AS48" s="408">
        <v>6104841</v>
      </c>
      <c r="AT48" s="408">
        <v>881104</v>
      </c>
      <c r="AU48" s="408">
        <v>56752553</v>
      </c>
      <c r="AV48" s="408">
        <v>13149095</v>
      </c>
      <c r="AW48" s="408">
        <v>245234518</v>
      </c>
      <c r="AX48" s="408">
        <v>3352408</v>
      </c>
      <c r="AY48" s="408">
        <v>4551204</v>
      </c>
      <c r="AZ48" s="408">
        <v>6032353</v>
      </c>
      <c r="BA48" s="408">
        <v>5270256</v>
      </c>
      <c r="BB48" s="408">
        <v>1448979</v>
      </c>
      <c r="BC48" s="408">
        <v>7441818</v>
      </c>
      <c r="BD48" s="408">
        <v>18284915</v>
      </c>
      <c r="BE48" s="408">
        <v>22695450</v>
      </c>
      <c r="BF48" s="408">
        <v>109255730</v>
      </c>
      <c r="BG48" s="408">
        <v>9798419</v>
      </c>
      <c r="BH48" s="408">
        <v>3897891</v>
      </c>
    </row>
    <row r="49" spans="1:60" ht="57.6" x14ac:dyDescent="0.3">
      <c r="A49" s="405">
        <v>556</v>
      </c>
      <c r="B49" s="406" t="s">
        <v>114</v>
      </c>
      <c r="D49" s="408">
        <v>36333024</v>
      </c>
      <c r="E49" s="408">
        <v>68285292</v>
      </c>
      <c r="F49" s="408">
        <v>64030983</v>
      </c>
      <c r="G49" s="408">
        <v>22972103</v>
      </c>
      <c r="H49" s="408">
        <v>75267935</v>
      </c>
      <c r="I49" s="408">
        <v>33892842</v>
      </c>
      <c r="J49" s="408">
        <v>20970132</v>
      </c>
      <c r="K49" s="408">
        <v>27039384</v>
      </c>
      <c r="L49" s="408">
        <v>47486791</v>
      </c>
      <c r="M49" s="408">
        <v>18067086</v>
      </c>
      <c r="N49" s="408">
        <v>29827740</v>
      </c>
      <c r="O49" s="408">
        <v>86025671</v>
      </c>
      <c r="P49" s="408">
        <v>38851265</v>
      </c>
      <c r="Q49" s="408">
        <v>13766510</v>
      </c>
      <c r="R49" s="408">
        <v>106927785</v>
      </c>
      <c r="S49" s="408">
        <v>180432814</v>
      </c>
      <c r="T49" s="408">
        <v>21003203</v>
      </c>
      <c r="U49" s="408">
        <v>15862287</v>
      </c>
      <c r="V49" s="408">
        <v>1798016</v>
      </c>
      <c r="W49" s="408">
        <v>178824456</v>
      </c>
      <c r="X49" s="408">
        <v>51521133</v>
      </c>
      <c r="Y49" s="408">
        <v>13692126</v>
      </c>
      <c r="Z49" s="408">
        <v>72055571</v>
      </c>
      <c r="AA49" s="408">
        <v>15259100</v>
      </c>
      <c r="AB49" s="408">
        <v>34145314</v>
      </c>
      <c r="AC49" s="408">
        <v>170791331</v>
      </c>
      <c r="AD49" s="408">
        <v>18605082</v>
      </c>
      <c r="AE49" s="408">
        <v>109739802</v>
      </c>
      <c r="AF49" s="408">
        <v>55528124</v>
      </c>
      <c r="AG49" s="408">
        <v>21485624</v>
      </c>
      <c r="AH49" s="408">
        <v>180584282</v>
      </c>
      <c r="AI49" s="408">
        <v>84301765</v>
      </c>
      <c r="AJ49" s="408">
        <v>130712245</v>
      </c>
      <c r="AK49" s="408">
        <v>59642548</v>
      </c>
      <c r="AL49" s="408">
        <v>62062975</v>
      </c>
      <c r="AM49" s="408">
        <v>47418481</v>
      </c>
      <c r="AN49" s="408">
        <v>60160553</v>
      </c>
      <c r="AO49" s="408">
        <v>44664630</v>
      </c>
      <c r="AP49" s="408">
        <v>56215382</v>
      </c>
      <c r="AQ49" s="408">
        <v>17694453</v>
      </c>
      <c r="AR49" s="408">
        <v>16650629</v>
      </c>
      <c r="AS49" s="408">
        <v>26641867</v>
      </c>
      <c r="AT49" s="408">
        <v>8405285</v>
      </c>
      <c r="AU49" s="408">
        <v>258182527</v>
      </c>
      <c r="AV49" s="408">
        <v>47003757</v>
      </c>
      <c r="AW49" s="408">
        <v>1057482467</v>
      </c>
      <c r="AX49" s="408">
        <v>18336676</v>
      </c>
      <c r="AY49" s="408">
        <v>12760564</v>
      </c>
      <c r="AZ49" s="408">
        <v>34543451</v>
      </c>
      <c r="BA49" s="408">
        <v>26641867</v>
      </c>
      <c r="BB49" s="408">
        <v>8322514</v>
      </c>
      <c r="BC49" s="408">
        <v>18671328</v>
      </c>
      <c r="BD49" s="408">
        <v>69006656</v>
      </c>
      <c r="BE49" s="408">
        <v>86609007</v>
      </c>
      <c r="BF49" s="408">
        <v>361348577</v>
      </c>
      <c r="BG49" s="408">
        <v>40713804</v>
      </c>
      <c r="BH49" s="408">
        <v>18897200</v>
      </c>
    </row>
    <row r="50" spans="1:60" ht="57.6" x14ac:dyDescent="0.3">
      <c r="A50" s="405">
        <v>557</v>
      </c>
      <c r="B50" s="406" t="s">
        <v>115</v>
      </c>
      <c r="D50" s="408">
        <v>35646642</v>
      </c>
      <c r="E50" s="408">
        <v>63671215</v>
      </c>
      <c r="F50" s="408">
        <v>58942285</v>
      </c>
      <c r="G50" s="408">
        <v>22356159</v>
      </c>
      <c r="H50" s="408">
        <v>70414691</v>
      </c>
      <c r="I50" s="408">
        <v>32849253</v>
      </c>
      <c r="J50" s="408">
        <v>18779451</v>
      </c>
      <c r="K50" s="408">
        <v>26665624</v>
      </c>
      <c r="L50" s="408">
        <v>43134861</v>
      </c>
      <c r="M50" s="408">
        <v>17178410</v>
      </c>
      <c r="N50" s="408">
        <v>26539734</v>
      </c>
      <c r="O50" s="408">
        <v>80796398</v>
      </c>
      <c r="P50" s="408">
        <v>36130800</v>
      </c>
      <c r="Q50" s="408">
        <v>13063483</v>
      </c>
      <c r="R50" s="408">
        <v>100526049</v>
      </c>
      <c r="S50" s="408">
        <v>173061659</v>
      </c>
      <c r="T50" s="408">
        <v>19020825</v>
      </c>
      <c r="U50" s="408">
        <v>14985586</v>
      </c>
      <c r="V50" s="408">
        <v>1719655</v>
      </c>
      <c r="W50" s="408">
        <v>169656314</v>
      </c>
      <c r="X50" s="408">
        <v>48078146</v>
      </c>
      <c r="Y50" s="408">
        <v>12815601</v>
      </c>
      <c r="Z50" s="408">
        <v>70655713</v>
      </c>
      <c r="AA50" s="408">
        <v>13620922</v>
      </c>
      <c r="AB50" s="408">
        <v>31436757</v>
      </c>
      <c r="AC50" s="408">
        <v>166632707</v>
      </c>
      <c r="AD50" s="408">
        <v>16696931</v>
      </c>
      <c r="AE50" s="408">
        <v>101904761</v>
      </c>
      <c r="AF50" s="408">
        <v>51687012</v>
      </c>
      <c r="AG50" s="408">
        <v>19446336</v>
      </c>
      <c r="AH50" s="408">
        <v>179168057</v>
      </c>
      <c r="AI50" s="408">
        <v>79265195</v>
      </c>
      <c r="AJ50" s="408">
        <v>129830955</v>
      </c>
      <c r="AK50" s="408">
        <v>56702353</v>
      </c>
      <c r="AL50" s="408">
        <v>57892725</v>
      </c>
      <c r="AM50" s="408">
        <v>42957514</v>
      </c>
      <c r="AN50" s="408">
        <v>56776526</v>
      </c>
      <c r="AO50" s="408">
        <v>41274814</v>
      </c>
      <c r="AP50" s="408">
        <v>51557549</v>
      </c>
      <c r="AQ50" s="408">
        <v>16052465</v>
      </c>
      <c r="AR50" s="408">
        <v>15173816</v>
      </c>
      <c r="AS50" s="408">
        <v>26070302</v>
      </c>
      <c r="AT50" s="408">
        <v>7485465</v>
      </c>
      <c r="AU50" s="408">
        <v>241070425</v>
      </c>
      <c r="AV50" s="408">
        <v>44188509</v>
      </c>
      <c r="AW50" s="408">
        <v>1047446809</v>
      </c>
      <c r="AX50" s="408">
        <v>17275087</v>
      </c>
      <c r="AY50" s="408">
        <v>11787417</v>
      </c>
      <c r="AZ50" s="408">
        <v>31630686</v>
      </c>
      <c r="BA50" s="408">
        <v>26070302</v>
      </c>
      <c r="BB50" s="408">
        <v>7745314</v>
      </c>
      <c r="BC50" s="408">
        <v>18136279</v>
      </c>
      <c r="BD50" s="408">
        <v>62465005</v>
      </c>
      <c r="BE50" s="408">
        <v>70946845</v>
      </c>
      <c r="BF50" s="408">
        <v>340304352</v>
      </c>
      <c r="BG50" s="408">
        <v>37463139</v>
      </c>
      <c r="BH50" s="408">
        <v>17069647</v>
      </c>
    </row>
    <row r="51" spans="1:60" x14ac:dyDescent="0.3">
      <c r="A51" s="405">
        <v>575</v>
      </c>
      <c r="B51" s="406" t="s">
        <v>106</v>
      </c>
      <c r="D51" s="408">
        <v>116331</v>
      </c>
      <c r="E51" s="408">
        <v>88504</v>
      </c>
      <c r="F51" s="408">
        <v>0</v>
      </c>
      <c r="G51" s="408">
        <v>0</v>
      </c>
      <c r="H51" s="408">
        <v>0</v>
      </c>
      <c r="I51" s="408">
        <v>0</v>
      </c>
      <c r="J51" s="408">
        <v>103529</v>
      </c>
      <c r="K51" s="408">
        <v>0</v>
      </c>
      <c r="L51" s="408">
        <v>160712</v>
      </c>
      <c r="M51" s="408">
        <v>0</v>
      </c>
      <c r="N51" s="408">
        <v>0</v>
      </c>
      <c r="O51" s="408">
        <v>0</v>
      </c>
      <c r="P51" s="408">
        <v>0</v>
      </c>
      <c r="Q51" s="408">
        <v>0</v>
      </c>
      <c r="R51" s="408">
        <v>0</v>
      </c>
      <c r="S51" s="408">
        <v>0</v>
      </c>
      <c r="T51" s="408">
        <v>0</v>
      </c>
      <c r="U51" s="408">
        <v>0</v>
      </c>
      <c r="V51" s="408">
        <v>0</v>
      </c>
      <c r="W51" s="408">
        <v>133107</v>
      </c>
      <c r="X51" s="408">
        <v>0</v>
      </c>
      <c r="Y51" s="408">
        <v>0</v>
      </c>
      <c r="Z51" s="408">
        <v>0</v>
      </c>
      <c r="AA51" s="408">
        <v>0</v>
      </c>
      <c r="AB51" s="408">
        <v>0</v>
      </c>
      <c r="AC51" s="408">
        <v>0</v>
      </c>
      <c r="AD51" s="408">
        <v>0</v>
      </c>
      <c r="AE51" s="408">
        <v>32482</v>
      </c>
      <c r="AF51" s="408">
        <v>0</v>
      </c>
      <c r="AG51" s="408">
        <v>0</v>
      </c>
      <c r="AH51" s="408">
        <v>0</v>
      </c>
      <c r="AI51" s="408">
        <v>82386</v>
      </c>
      <c r="AJ51" s="408">
        <v>172950</v>
      </c>
      <c r="AK51" s="408">
        <v>0</v>
      </c>
      <c r="AL51" s="408">
        <v>0</v>
      </c>
      <c r="AM51" s="408">
        <v>0</v>
      </c>
      <c r="AN51" s="408">
        <v>172597</v>
      </c>
      <c r="AO51" s="408">
        <v>0</v>
      </c>
      <c r="AP51" s="408">
        <v>0</v>
      </c>
      <c r="AQ51" s="408">
        <v>15000</v>
      </c>
      <c r="AR51" s="408">
        <v>87027</v>
      </c>
      <c r="AS51" s="408">
        <v>38444</v>
      </c>
      <c r="AT51" s="408">
        <v>0</v>
      </c>
      <c r="AU51" s="408">
        <v>0</v>
      </c>
      <c r="AV51" s="408">
        <v>32293</v>
      </c>
      <c r="AW51" s="408">
        <v>0</v>
      </c>
      <c r="AX51" s="408">
        <v>0</v>
      </c>
      <c r="AY51" s="408">
        <v>0</v>
      </c>
      <c r="AZ51" s="408">
        <v>0</v>
      </c>
      <c r="BA51" s="408">
        <v>0</v>
      </c>
      <c r="BB51" s="408">
        <v>0</v>
      </c>
      <c r="BC51" s="408">
        <v>0</v>
      </c>
      <c r="BD51" s="408">
        <v>0</v>
      </c>
      <c r="BE51" s="408">
        <v>0</v>
      </c>
      <c r="BF51" s="408">
        <v>280923</v>
      </c>
      <c r="BG51" s="408">
        <v>0</v>
      </c>
      <c r="BH51" s="408">
        <v>0</v>
      </c>
    </row>
    <row r="52" spans="1:60" x14ac:dyDescent="0.3">
      <c r="A52" s="405">
        <v>576</v>
      </c>
      <c r="B52" s="406" t="s">
        <v>107</v>
      </c>
      <c r="D52" s="408">
        <v>0</v>
      </c>
      <c r="E52" s="408">
        <v>0</v>
      </c>
      <c r="F52" s="408">
        <v>10405</v>
      </c>
      <c r="G52" s="408">
        <v>0</v>
      </c>
      <c r="H52" s="408">
        <v>0</v>
      </c>
      <c r="I52" s="408">
        <v>0</v>
      </c>
      <c r="J52" s="408">
        <v>0</v>
      </c>
      <c r="K52" s="408">
        <v>0</v>
      </c>
      <c r="L52" s="408">
        <v>0</v>
      </c>
      <c r="M52" s="408">
        <v>0</v>
      </c>
      <c r="N52" s="408">
        <v>0</v>
      </c>
      <c r="O52" s="408">
        <v>0</v>
      </c>
      <c r="P52" s="408">
        <v>0</v>
      </c>
      <c r="Q52" s="408">
        <v>0</v>
      </c>
      <c r="R52" s="408">
        <v>0</v>
      </c>
      <c r="S52" s="408">
        <v>0</v>
      </c>
      <c r="T52" s="408">
        <v>109494</v>
      </c>
      <c r="U52" s="408">
        <v>0</v>
      </c>
      <c r="V52" s="408">
        <v>0</v>
      </c>
      <c r="W52" s="408">
        <v>2061</v>
      </c>
      <c r="X52" s="408">
        <v>0</v>
      </c>
      <c r="Y52" s="408">
        <v>0</v>
      </c>
      <c r="Z52" s="408">
        <v>47316</v>
      </c>
      <c r="AA52" s="408">
        <v>0</v>
      </c>
      <c r="AB52" s="408">
        <v>0</v>
      </c>
      <c r="AC52" s="408">
        <v>0</v>
      </c>
      <c r="AD52" s="408">
        <v>0</v>
      </c>
      <c r="AE52" s="408">
        <v>0</v>
      </c>
      <c r="AF52" s="408">
        <v>0</v>
      </c>
      <c r="AG52" s="408">
        <v>0</v>
      </c>
      <c r="AH52" s="408">
        <v>58717</v>
      </c>
      <c r="AI52" s="408">
        <v>0</v>
      </c>
      <c r="AJ52" s="408">
        <v>0</v>
      </c>
      <c r="AK52" s="408">
        <v>0</v>
      </c>
      <c r="AL52" s="408">
        <v>0</v>
      </c>
      <c r="AM52" s="408">
        <v>0</v>
      </c>
      <c r="AN52" s="408">
        <v>0</v>
      </c>
      <c r="AO52" s="408">
        <v>0</v>
      </c>
      <c r="AP52" s="408">
        <v>22112</v>
      </c>
      <c r="AQ52" s="408">
        <v>0</v>
      </c>
      <c r="AR52" s="408">
        <v>0</v>
      </c>
      <c r="AS52" s="408">
        <v>0</v>
      </c>
      <c r="AT52" s="408">
        <v>0</v>
      </c>
      <c r="AU52" s="408">
        <v>0</v>
      </c>
      <c r="AV52" s="408">
        <v>0</v>
      </c>
      <c r="AW52" s="408">
        <v>106167</v>
      </c>
      <c r="AX52" s="408">
        <v>36357</v>
      </c>
      <c r="AY52" s="408">
        <v>0</v>
      </c>
      <c r="AZ52" s="408">
        <v>0</v>
      </c>
      <c r="BA52" s="408">
        <v>0</v>
      </c>
      <c r="BB52" s="408">
        <v>0</v>
      </c>
      <c r="BC52" s="408">
        <v>0</v>
      </c>
      <c r="BD52" s="408">
        <v>0</v>
      </c>
      <c r="BE52" s="408">
        <v>0</v>
      </c>
      <c r="BF52" s="408">
        <v>0</v>
      </c>
      <c r="BG52" s="408">
        <v>0</v>
      </c>
      <c r="BH52" s="408">
        <v>0</v>
      </c>
    </row>
    <row r="53" spans="1:60" ht="43.2" x14ac:dyDescent="0.3">
      <c r="A53" s="405">
        <v>577</v>
      </c>
      <c r="B53" s="406" t="s">
        <v>285</v>
      </c>
      <c r="D53" s="408">
        <v>2</v>
      </c>
      <c r="E53" s="408">
        <v>2</v>
      </c>
      <c r="F53" s="408">
        <v>2</v>
      </c>
      <c r="G53" s="408">
        <v>2</v>
      </c>
      <c r="H53" s="408">
        <v>2</v>
      </c>
      <c r="I53" s="408">
        <v>0</v>
      </c>
      <c r="J53" s="408">
        <v>2</v>
      </c>
      <c r="K53" s="408">
        <v>0</v>
      </c>
      <c r="L53" s="408">
        <v>2</v>
      </c>
      <c r="M53" s="408">
        <v>0</v>
      </c>
      <c r="N53" s="408">
        <v>2</v>
      </c>
      <c r="O53" s="408">
        <v>2</v>
      </c>
      <c r="P53" s="408">
        <v>0</v>
      </c>
      <c r="Q53" s="408">
        <v>2</v>
      </c>
      <c r="R53" s="408">
        <v>2</v>
      </c>
      <c r="S53" s="408">
        <v>0</v>
      </c>
      <c r="T53" s="408">
        <v>2</v>
      </c>
      <c r="U53" s="408">
        <v>2</v>
      </c>
      <c r="V53" s="408">
        <v>0</v>
      </c>
      <c r="W53" s="408">
        <v>2</v>
      </c>
      <c r="X53" s="408">
        <v>2</v>
      </c>
      <c r="Y53" s="408">
        <v>2</v>
      </c>
      <c r="Z53" s="408">
        <v>2</v>
      </c>
      <c r="AA53" s="408">
        <v>0</v>
      </c>
      <c r="AB53" s="408">
        <v>2</v>
      </c>
      <c r="AC53" s="408">
        <v>2</v>
      </c>
      <c r="AD53" s="408">
        <v>2</v>
      </c>
      <c r="AE53" s="408">
        <v>2</v>
      </c>
      <c r="AF53" s="408">
        <v>2</v>
      </c>
      <c r="AG53" s="408">
        <v>0</v>
      </c>
      <c r="AH53" s="408">
        <v>2</v>
      </c>
      <c r="AI53" s="408">
        <v>2</v>
      </c>
      <c r="AJ53" s="408">
        <v>2</v>
      </c>
      <c r="AK53" s="408">
        <v>2</v>
      </c>
      <c r="AL53" s="408">
        <v>0</v>
      </c>
      <c r="AM53" s="408">
        <v>1</v>
      </c>
      <c r="AN53" s="408">
        <v>0</v>
      </c>
      <c r="AO53" s="408">
        <v>2</v>
      </c>
      <c r="AP53" s="408">
        <v>0</v>
      </c>
      <c r="AQ53" s="408">
        <v>0</v>
      </c>
      <c r="AR53" s="408">
        <v>0</v>
      </c>
      <c r="AS53" s="408">
        <v>2</v>
      </c>
      <c r="AT53" s="408">
        <v>2</v>
      </c>
      <c r="AU53" s="408">
        <v>0</v>
      </c>
      <c r="AV53" s="408">
        <v>2</v>
      </c>
      <c r="AW53" s="408">
        <v>2</v>
      </c>
      <c r="AX53" s="408">
        <v>2</v>
      </c>
      <c r="AY53" s="408">
        <v>2</v>
      </c>
      <c r="AZ53" s="408">
        <v>0</v>
      </c>
      <c r="BA53" s="408">
        <v>0</v>
      </c>
      <c r="BB53" s="408">
        <v>2</v>
      </c>
      <c r="BC53" s="408">
        <v>2</v>
      </c>
      <c r="BD53" s="408">
        <v>2</v>
      </c>
      <c r="BE53" s="408">
        <v>0</v>
      </c>
      <c r="BF53" s="408">
        <v>2</v>
      </c>
      <c r="BG53" s="408">
        <v>2</v>
      </c>
      <c r="BH53" s="408">
        <v>0</v>
      </c>
    </row>
    <row r="54" spans="1:60" x14ac:dyDescent="0.3">
      <c r="A54" s="405">
        <v>586</v>
      </c>
      <c r="B54" s="406" t="s">
        <v>286</v>
      </c>
      <c r="D54" s="408">
        <v>0</v>
      </c>
      <c r="E54" s="408">
        <v>0</v>
      </c>
      <c r="F54" s="408">
        <v>0</v>
      </c>
      <c r="G54" s="408">
        <v>0</v>
      </c>
      <c r="H54" s="408">
        <v>0</v>
      </c>
      <c r="I54" s="408">
        <v>0</v>
      </c>
      <c r="J54" s="408">
        <v>0</v>
      </c>
      <c r="K54" s="408">
        <v>0</v>
      </c>
      <c r="L54" s="408">
        <v>0</v>
      </c>
      <c r="M54" s="408">
        <v>0</v>
      </c>
      <c r="N54" s="408">
        <v>0</v>
      </c>
      <c r="O54" s="408">
        <v>0</v>
      </c>
      <c r="P54" s="408">
        <v>0</v>
      </c>
      <c r="Q54" s="408">
        <v>0</v>
      </c>
      <c r="R54" s="408">
        <v>0</v>
      </c>
      <c r="S54" s="408">
        <v>0</v>
      </c>
      <c r="T54" s="408">
        <v>0</v>
      </c>
      <c r="U54" s="408">
        <v>0</v>
      </c>
      <c r="V54" s="408">
        <v>0</v>
      </c>
      <c r="W54" s="408">
        <v>0</v>
      </c>
      <c r="X54" s="408">
        <v>0</v>
      </c>
      <c r="Y54" s="408">
        <v>0</v>
      </c>
      <c r="Z54" s="408">
        <v>0</v>
      </c>
      <c r="AA54" s="408">
        <v>0</v>
      </c>
      <c r="AB54" s="408">
        <v>0</v>
      </c>
      <c r="AC54" s="408">
        <v>0</v>
      </c>
      <c r="AD54" s="408">
        <v>0</v>
      </c>
      <c r="AE54" s="408">
        <v>0</v>
      </c>
      <c r="AF54" s="408">
        <v>0</v>
      </c>
      <c r="AG54" s="408">
        <v>0</v>
      </c>
      <c r="AH54" s="408">
        <v>0</v>
      </c>
      <c r="AI54" s="408">
        <v>0</v>
      </c>
      <c r="AJ54" s="408">
        <v>0</v>
      </c>
      <c r="AK54" s="408">
        <v>0</v>
      </c>
      <c r="AL54" s="408">
        <v>0</v>
      </c>
      <c r="AM54" s="408">
        <v>0</v>
      </c>
      <c r="AN54" s="408">
        <v>0</v>
      </c>
      <c r="AO54" s="408">
        <v>0</v>
      </c>
      <c r="AP54" s="408">
        <v>0</v>
      </c>
      <c r="AQ54" s="408">
        <v>0</v>
      </c>
      <c r="AR54" s="408">
        <v>0</v>
      </c>
      <c r="AS54" s="408">
        <v>0</v>
      </c>
      <c r="AT54" s="408">
        <v>0</v>
      </c>
      <c r="AU54" s="408">
        <v>0</v>
      </c>
      <c r="AV54" s="408">
        <v>0</v>
      </c>
      <c r="AW54" s="408">
        <v>0</v>
      </c>
      <c r="AX54" s="408">
        <v>0</v>
      </c>
      <c r="AY54" s="408">
        <v>0</v>
      </c>
      <c r="AZ54" s="408">
        <v>0</v>
      </c>
      <c r="BA54" s="408">
        <v>0</v>
      </c>
      <c r="BB54" s="408">
        <v>0</v>
      </c>
      <c r="BC54" s="408">
        <v>0</v>
      </c>
      <c r="BD54" s="408">
        <v>0</v>
      </c>
      <c r="BE54" s="408">
        <v>0</v>
      </c>
      <c r="BF54" s="408">
        <v>0</v>
      </c>
      <c r="BG54" s="408">
        <v>0</v>
      </c>
      <c r="BH54" s="408">
        <v>0</v>
      </c>
    </row>
    <row r="55" spans="1:60" x14ac:dyDescent="0.3">
      <c r="A55" s="405">
        <v>587</v>
      </c>
      <c r="B55" s="406" t="s">
        <v>287</v>
      </c>
      <c r="D55" s="408">
        <v>0</v>
      </c>
      <c r="E55" s="408">
        <v>0</v>
      </c>
      <c r="F55" s="408">
        <v>0</v>
      </c>
      <c r="G55" s="408">
        <v>0</v>
      </c>
      <c r="H55" s="408">
        <v>0</v>
      </c>
      <c r="I55" s="408">
        <v>0</v>
      </c>
      <c r="J55" s="408">
        <v>0</v>
      </c>
      <c r="K55" s="408">
        <v>0</v>
      </c>
      <c r="L55" s="408">
        <v>0</v>
      </c>
      <c r="M55" s="408">
        <v>0</v>
      </c>
      <c r="N55" s="408">
        <v>0</v>
      </c>
      <c r="O55" s="408">
        <v>0</v>
      </c>
      <c r="P55" s="408">
        <v>0</v>
      </c>
      <c r="Q55" s="408">
        <v>0</v>
      </c>
      <c r="R55" s="408">
        <v>0</v>
      </c>
      <c r="S55" s="408">
        <v>0</v>
      </c>
      <c r="T55" s="408">
        <v>0</v>
      </c>
      <c r="U55" s="408">
        <v>0</v>
      </c>
      <c r="V55" s="408">
        <v>0</v>
      </c>
      <c r="W55" s="408">
        <v>0</v>
      </c>
      <c r="X55" s="408">
        <v>0</v>
      </c>
      <c r="Y55" s="408">
        <v>0</v>
      </c>
      <c r="Z55" s="408">
        <v>0</v>
      </c>
      <c r="AA55" s="408">
        <v>0</v>
      </c>
      <c r="AB55" s="408">
        <v>0</v>
      </c>
      <c r="AC55" s="408">
        <v>0</v>
      </c>
      <c r="AD55" s="408">
        <v>0</v>
      </c>
      <c r="AE55" s="408">
        <v>0</v>
      </c>
      <c r="AF55" s="408">
        <v>0</v>
      </c>
      <c r="AG55" s="408">
        <v>0</v>
      </c>
      <c r="AH55" s="408">
        <v>0</v>
      </c>
      <c r="AI55" s="408">
        <v>0</v>
      </c>
      <c r="AJ55" s="408">
        <v>0</v>
      </c>
      <c r="AK55" s="408">
        <v>0</v>
      </c>
      <c r="AL55" s="408">
        <v>0</v>
      </c>
      <c r="AM55" s="408">
        <v>0</v>
      </c>
      <c r="AN55" s="408">
        <v>0</v>
      </c>
      <c r="AO55" s="408">
        <v>0</v>
      </c>
      <c r="AP55" s="408">
        <v>0</v>
      </c>
      <c r="AQ55" s="408">
        <v>0</v>
      </c>
      <c r="AR55" s="408">
        <v>0</v>
      </c>
      <c r="AS55" s="408">
        <v>0</v>
      </c>
      <c r="AT55" s="408">
        <v>0</v>
      </c>
      <c r="AU55" s="408">
        <v>0</v>
      </c>
      <c r="AV55" s="408">
        <v>0</v>
      </c>
      <c r="AW55" s="408">
        <v>0</v>
      </c>
      <c r="AX55" s="408">
        <v>0</v>
      </c>
      <c r="AY55" s="408">
        <v>0</v>
      </c>
      <c r="AZ55" s="408">
        <v>0</v>
      </c>
      <c r="BA55" s="408">
        <v>0</v>
      </c>
      <c r="BB55" s="408">
        <v>0</v>
      </c>
      <c r="BC55" s="408">
        <v>0</v>
      </c>
      <c r="BD55" s="408">
        <v>0</v>
      </c>
      <c r="BE55" s="408">
        <v>0</v>
      </c>
      <c r="BF55" s="408">
        <v>0</v>
      </c>
      <c r="BG55" s="408">
        <v>0</v>
      </c>
      <c r="BH55" s="408">
        <v>0</v>
      </c>
    </row>
    <row r="56" spans="1:60" x14ac:dyDescent="0.3">
      <c r="A56" s="405">
        <v>588</v>
      </c>
      <c r="B56" s="406" t="s">
        <v>288</v>
      </c>
      <c r="D56" s="408">
        <v>0</v>
      </c>
      <c r="E56" s="408">
        <v>0</v>
      </c>
      <c r="F56" s="408">
        <v>0</v>
      </c>
      <c r="G56" s="408">
        <v>0</v>
      </c>
      <c r="H56" s="408">
        <v>0</v>
      </c>
      <c r="I56" s="408">
        <v>0</v>
      </c>
      <c r="J56" s="408">
        <v>0</v>
      </c>
      <c r="K56" s="408">
        <v>0</v>
      </c>
      <c r="L56" s="408">
        <v>0</v>
      </c>
      <c r="M56" s="408">
        <v>0</v>
      </c>
      <c r="N56" s="408">
        <v>0</v>
      </c>
      <c r="O56" s="408">
        <v>0</v>
      </c>
      <c r="P56" s="408">
        <v>0</v>
      </c>
      <c r="Q56" s="408">
        <v>0</v>
      </c>
      <c r="R56" s="408">
        <v>0</v>
      </c>
      <c r="S56" s="408">
        <v>0</v>
      </c>
      <c r="T56" s="408">
        <v>0</v>
      </c>
      <c r="U56" s="408">
        <v>0</v>
      </c>
      <c r="V56" s="408">
        <v>0</v>
      </c>
      <c r="W56" s="408">
        <v>0</v>
      </c>
      <c r="X56" s="408">
        <v>0</v>
      </c>
      <c r="Y56" s="408">
        <v>0</v>
      </c>
      <c r="Z56" s="408">
        <v>0</v>
      </c>
      <c r="AA56" s="408">
        <v>0</v>
      </c>
      <c r="AB56" s="408">
        <v>0</v>
      </c>
      <c r="AC56" s="408">
        <v>0</v>
      </c>
      <c r="AD56" s="408">
        <v>0</v>
      </c>
      <c r="AE56" s="408">
        <v>0</v>
      </c>
      <c r="AF56" s="408">
        <v>0</v>
      </c>
      <c r="AG56" s="408">
        <v>0</v>
      </c>
      <c r="AH56" s="408">
        <v>0</v>
      </c>
      <c r="AI56" s="408">
        <v>0</v>
      </c>
      <c r="AJ56" s="408">
        <v>0</v>
      </c>
      <c r="AK56" s="408">
        <v>0</v>
      </c>
      <c r="AL56" s="408">
        <v>0</v>
      </c>
      <c r="AM56" s="408">
        <v>0</v>
      </c>
      <c r="AN56" s="408">
        <v>0</v>
      </c>
      <c r="AO56" s="408">
        <v>0</v>
      </c>
      <c r="AP56" s="408">
        <v>0</v>
      </c>
      <c r="AQ56" s="408">
        <v>0</v>
      </c>
      <c r="AR56" s="408">
        <v>0</v>
      </c>
      <c r="AS56" s="408">
        <v>0</v>
      </c>
      <c r="AT56" s="408">
        <v>0</v>
      </c>
      <c r="AU56" s="408">
        <v>0</v>
      </c>
      <c r="AV56" s="408">
        <v>0</v>
      </c>
      <c r="AW56" s="408">
        <v>0</v>
      </c>
      <c r="AX56" s="408">
        <v>0</v>
      </c>
      <c r="AY56" s="408">
        <v>0</v>
      </c>
      <c r="AZ56" s="408">
        <v>0</v>
      </c>
      <c r="BA56" s="408">
        <v>0</v>
      </c>
      <c r="BB56" s="408">
        <v>0</v>
      </c>
      <c r="BC56" s="408">
        <v>0</v>
      </c>
      <c r="BD56" s="408">
        <v>0</v>
      </c>
      <c r="BE56" s="408">
        <v>0</v>
      </c>
      <c r="BF56" s="408">
        <v>0</v>
      </c>
      <c r="BG56" s="408">
        <v>0</v>
      </c>
      <c r="BH56" s="408">
        <v>0</v>
      </c>
    </row>
    <row r="57" spans="1:60" x14ac:dyDescent="0.3">
      <c r="A57" s="405">
        <v>591</v>
      </c>
      <c r="B57" s="406" t="s">
        <v>121</v>
      </c>
      <c r="D57" s="408">
        <v>4745906</v>
      </c>
      <c r="E57" s="408">
        <v>4192250</v>
      </c>
      <c r="F57" s="408">
        <v>7291927</v>
      </c>
      <c r="G57" s="408">
        <v>2016467</v>
      </c>
      <c r="H57" s="408">
        <v>6371726</v>
      </c>
      <c r="I57" s="408">
        <v>2681850</v>
      </c>
      <c r="J57" s="408">
        <v>2142681</v>
      </c>
      <c r="K57" s="408">
        <v>1515068</v>
      </c>
      <c r="L57" s="408">
        <v>3825712</v>
      </c>
      <c r="M57" s="408">
        <v>1219318</v>
      </c>
      <c r="N57" s="408">
        <v>2810336</v>
      </c>
      <c r="O57" s="408">
        <v>5782275</v>
      </c>
      <c r="P57" s="408">
        <v>3243934</v>
      </c>
      <c r="Q57" s="408">
        <v>1325354</v>
      </c>
      <c r="R57" s="408">
        <v>6401700</v>
      </c>
      <c r="S57" s="408">
        <v>12569630</v>
      </c>
      <c r="T57" s="408">
        <v>2294885</v>
      </c>
      <c r="U57" s="408">
        <v>1547131</v>
      </c>
      <c r="V57" s="408">
        <v>0</v>
      </c>
      <c r="W57" s="408">
        <v>12586417</v>
      </c>
      <c r="X57" s="408">
        <v>3564943</v>
      </c>
      <c r="Y57" s="408">
        <v>865936</v>
      </c>
      <c r="Z57" s="408">
        <v>6296806</v>
      </c>
      <c r="AA57" s="408">
        <v>867473</v>
      </c>
      <c r="AB57" s="408">
        <v>2493730</v>
      </c>
      <c r="AC57" s="408">
        <v>11727766</v>
      </c>
      <c r="AD57" s="408">
        <v>1613338</v>
      </c>
      <c r="AE57" s="408">
        <v>7621162</v>
      </c>
      <c r="AF57" s="408">
        <v>5103389</v>
      </c>
      <c r="AG57" s="408">
        <v>1622567</v>
      </c>
      <c r="AH57" s="408">
        <v>22303833</v>
      </c>
      <c r="AI57" s="408">
        <v>6945068</v>
      </c>
      <c r="AJ57" s="408">
        <v>11314385</v>
      </c>
      <c r="AK57" s="408">
        <v>4738545</v>
      </c>
      <c r="AL57" s="408">
        <v>5349002</v>
      </c>
      <c r="AM57" s="408">
        <v>3382607</v>
      </c>
      <c r="AN57" s="408">
        <v>4615752</v>
      </c>
      <c r="AO57" s="408">
        <v>3562562</v>
      </c>
      <c r="AP57" s="408">
        <v>6900769</v>
      </c>
      <c r="AQ57" s="408">
        <v>1990513</v>
      </c>
      <c r="AR57" s="408">
        <v>2633432</v>
      </c>
      <c r="AS57" s="408">
        <v>2227827</v>
      </c>
      <c r="AT57" s="408">
        <v>713191</v>
      </c>
      <c r="AU57" s="408">
        <v>23300544</v>
      </c>
      <c r="AV57" s="408">
        <v>3027445</v>
      </c>
      <c r="AW57" s="408">
        <v>65673321</v>
      </c>
      <c r="AX57" s="408">
        <v>1272765</v>
      </c>
      <c r="AY57" s="408">
        <v>1362447</v>
      </c>
      <c r="AZ57" s="408">
        <v>2914590</v>
      </c>
      <c r="BA57" s="408">
        <v>9267784</v>
      </c>
      <c r="BB57" s="408">
        <v>774135</v>
      </c>
      <c r="BC57" s="408">
        <v>1738553</v>
      </c>
      <c r="BD57" s="408">
        <v>6095342</v>
      </c>
      <c r="BE57" s="408">
        <v>4836626</v>
      </c>
      <c r="BF57" s="408">
        <v>28238070</v>
      </c>
      <c r="BG57" s="408">
        <v>4886160</v>
      </c>
      <c r="BH57" s="408">
        <v>1188093</v>
      </c>
    </row>
    <row r="58" spans="1:60" ht="28.8" x14ac:dyDescent="0.3">
      <c r="A58" s="405">
        <v>592</v>
      </c>
      <c r="B58" s="406" t="s">
        <v>122</v>
      </c>
      <c r="D58" s="408">
        <v>-68153</v>
      </c>
      <c r="E58" s="408">
        <v>2918342</v>
      </c>
      <c r="F58" s="408">
        <v>45837</v>
      </c>
      <c r="G58" s="408">
        <v>586718</v>
      </c>
      <c r="H58" s="408">
        <v>2159495</v>
      </c>
      <c r="I58" s="408">
        <v>863693</v>
      </c>
      <c r="J58" s="408">
        <v>151375</v>
      </c>
      <c r="K58" s="408">
        <v>788098</v>
      </c>
      <c r="L58" s="408">
        <v>1047425</v>
      </c>
      <c r="M58" s="408">
        <v>88683</v>
      </c>
      <c r="N58" s="408">
        <v>795832</v>
      </c>
      <c r="O58" s="408">
        <v>2969660</v>
      </c>
      <c r="P58" s="408">
        <v>1761749</v>
      </c>
      <c r="Q58" s="408">
        <v>380027</v>
      </c>
      <c r="R58" s="408">
        <v>3437737</v>
      </c>
      <c r="S58" s="408">
        <v>3388089</v>
      </c>
      <c r="T58" s="408">
        <v>859711</v>
      </c>
      <c r="U58" s="408">
        <v>-153591</v>
      </c>
      <c r="V58" s="408">
        <v>0</v>
      </c>
      <c r="W58" s="408">
        <v>4802282</v>
      </c>
      <c r="X58" s="408">
        <v>1906019</v>
      </c>
      <c r="Y58" s="408">
        <v>285164</v>
      </c>
      <c r="Z58" s="408">
        <v>1164302</v>
      </c>
      <c r="AA58" s="408">
        <v>680131</v>
      </c>
      <c r="AB58" s="408">
        <v>1351948</v>
      </c>
      <c r="AC58" s="408">
        <v>4226063</v>
      </c>
      <c r="AD58" s="408">
        <v>297061</v>
      </c>
      <c r="AE58" s="408">
        <v>4605763</v>
      </c>
      <c r="AF58" s="408">
        <v>570435</v>
      </c>
      <c r="AG58" s="408">
        <v>415509</v>
      </c>
      <c r="AH58" s="408">
        <v>588218</v>
      </c>
      <c r="AI58" s="408">
        <v>2628738</v>
      </c>
      <c r="AJ58" s="408">
        <v>2134731</v>
      </c>
      <c r="AK58" s="408">
        <v>1653473</v>
      </c>
      <c r="AL58" s="408">
        <v>1461683</v>
      </c>
      <c r="AM58" s="408">
        <v>661321</v>
      </c>
      <c r="AN58" s="408">
        <v>1380922</v>
      </c>
      <c r="AO58" s="408">
        <v>802009</v>
      </c>
      <c r="AP58" s="408">
        <v>868651</v>
      </c>
      <c r="AQ58" s="408">
        <v>-11209</v>
      </c>
      <c r="AR58" s="408">
        <v>291862</v>
      </c>
      <c r="AS58" s="408">
        <v>982301</v>
      </c>
      <c r="AT58" s="408">
        <v>45072</v>
      </c>
      <c r="AU58" s="408">
        <v>3762413</v>
      </c>
      <c r="AV58" s="408">
        <v>1094174</v>
      </c>
      <c r="AW58" s="408">
        <v>23225103</v>
      </c>
      <c r="AX58" s="408">
        <v>422841</v>
      </c>
      <c r="AY58" s="408">
        <v>-61425</v>
      </c>
      <c r="AZ58" s="408">
        <v>854083</v>
      </c>
      <c r="BA58" s="408">
        <v>3525326</v>
      </c>
      <c r="BB58" s="408">
        <v>52486</v>
      </c>
      <c r="BC58" s="408">
        <v>642070</v>
      </c>
      <c r="BD58" s="408">
        <v>2542827</v>
      </c>
      <c r="BE58" s="408">
        <v>2955021</v>
      </c>
      <c r="BF58" s="408">
        <v>7243228</v>
      </c>
      <c r="BG58" s="408">
        <v>1911463</v>
      </c>
      <c r="BH58" s="408">
        <v>205454</v>
      </c>
    </row>
    <row r="59" spans="1:60" ht="43.2" x14ac:dyDescent="0.3">
      <c r="A59" s="405">
        <v>606</v>
      </c>
      <c r="B59" s="406" t="s">
        <v>289</v>
      </c>
      <c r="D59" s="408">
        <v>1</v>
      </c>
      <c r="E59" s="408">
        <v>1</v>
      </c>
      <c r="F59" s="408">
        <v>1</v>
      </c>
      <c r="G59" s="408">
        <v>1</v>
      </c>
      <c r="H59" s="408">
        <v>1</v>
      </c>
      <c r="I59" s="408">
        <v>1</v>
      </c>
      <c r="J59" s="408">
        <v>1</v>
      </c>
      <c r="K59" s="408">
        <v>1</v>
      </c>
      <c r="L59" s="408">
        <v>1</v>
      </c>
      <c r="M59" s="408">
        <v>1</v>
      </c>
      <c r="N59" s="408">
        <v>1</v>
      </c>
      <c r="O59" s="408">
        <v>1</v>
      </c>
      <c r="P59" s="408">
        <v>1</v>
      </c>
      <c r="Q59" s="408">
        <v>1</v>
      </c>
      <c r="R59" s="408">
        <v>1</v>
      </c>
      <c r="S59" s="408">
        <v>1</v>
      </c>
      <c r="T59" s="408">
        <v>0</v>
      </c>
      <c r="U59" s="408">
        <v>1</v>
      </c>
      <c r="V59" s="408">
        <v>1</v>
      </c>
      <c r="W59" s="408">
        <v>1</v>
      </c>
      <c r="X59" s="408">
        <v>1</v>
      </c>
      <c r="Y59" s="408">
        <v>1</v>
      </c>
      <c r="Z59" s="408">
        <v>1</v>
      </c>
      <c r="AA59" s="408">
        <v>1</v>
      </c>
      <c r="AB59" s="408">
        <v>1</v>
      </c>
      <c r="AC59" s="408">
        <v>1</v>
      </c>
      <c r="AD59" s="408">
        <v>1</v>
      </c>
      <c r="AE59" s="408">
        <v>1</v>
      </c>
      <c r="AF59" s="408">
        <v>1</v>
      </c>
      <c r="AG59" s="408">
        <v>1</v>
      </c>
      <c r="AH59" s="408">
        <v>1</v>
      </c>
      <c r="AI59" s="408">
        <v>1</v>
      </c>
      <c r="AJ59" s="408">
        <v>1</v>
      </c>
      <c r="AK59" s="408">
        <v>1</v>
      </c>
      <c r="AL59" s="408">
        <v>1</v>
      </c>
      <c r="AM59" s="408">
        <v>2</v>
      </c>
      <c r="AN59" s="408">
        <v>1</v>
      </c>
      <c r="AO59" s="408">
        <v>1</v>
      </c>
      <c r="AP59" s="408">
        <v>1</v>
      </c>
      <c r="AQ59" s="408">
        <v>1</v>
      </c>
      <c r="AR59" s="408">
        <v>1</v>
      </c>
      <c r="AS59" s="408">
        <v>1</v>
      </c>
      <c r="AT59" s="408">
        <v>1</v>
      </c>
      <c r="AU59" s="408">
        <v>1</v>
      </c>
      <c r="AV59" s="408">
        <v>1</v>
      </c>
      <c r="AW59" s="408">
        <v>1</v>
      </c>
      <c r="AX59" s="408">
        <v>1</v>
      </c>
      <c r="AY59" s="408">
        <v>1</v>
      </c>
      <c r="AZ59" s="408">
        <v>1</v>
      </c>
      <c r="BA59" s="408">
        <v>1</v>
      </c>
      <c r="BB59" s="408">
        <v>1</v>
      </c>
      <c r="BC59" s="408">
        <v>1</v>
      </c>
      <c r="BD59" s="408">
        <v>1</v>
      </c>
      <c r="BE59" s="408">
        <v>1</v>
      </c>
      <c r="BF59" s="408">
        <v>1</v>
      </c>
      <c r="BG59" s="408">
        <v>1</v>
      </c>
      <c r="BH59" s="408">
        <v>1</v>
      </c>
    </row>
    <row r="60" spans="1:60" ht="129.6" x14ac:dyDescent="0.3">
      <c r="A60" s="405">
        <v>621</v>
      </c>
      <c r="B60" s="406" t="s">
        <v>290</v>
      </c>
      <c r="D60" s="408">
        <v>0</v>
      </c>
      <c r="E60" s="408">
        <v>99331650</v>
      </c>
      <c r="F60" s="408">
        <v>78447719</v>
      </c>
      <c r="G60" s="408">
        <v>30190589</v>
      </c>
      <c r="H60" s="408">
        <v>0</v>
      </c>
      <c r="I60" s="408">
        <v>44903471</v>
      </c>
      <c r="J60" s="408">
        <v>24017867</v>
      </c>
      <c r="K60" s="408">
        <v>30073427</v>
      </c>
      <c r="L60" s="408">
        <v>60670538</v>
      </c>
      <c r="M60" s="408">
        <v>18052881</v>
      </c>
      <c r="N60" s="408">
        <v>34790375</v>
      </c>
      <c r="O60" s="408">
        <v>129175477</v>
      </c>
      <c r="P60" s="408">
        <v>62169880</v>
      </c>
      <c r="Q60" s="408">
        <v>17517159</v>
      </c>
      <c r="R60" s="408">
        <v>129142116</v>
      </c>
      <c r="S60" s="408">
        <v>291221255</v>
      </c>
      <c r="T60" s="408">
        <v>31700302</v>
      </c>
      <c r="U60" s="408">
        <v>16015471</v>
      </c>
      <c r="V60" s="408">
        <v>1446426</v>
      </c>
      <c r="W60" s="408">
        <v>251268554</v>
      </c>
      <c r="X60" s="408">
        <v>88581782</v>
      </c>
      <c r="Y60" s="408">
        <v>15849111</v>
      </c>
      <c r="Z60" s="408">
        <v>92235177</v>
      </c>
      <c r="AA60" s="408">
        <v>17273516</v>
      </c>
      <c r="AB60" s="408">
        <v>46340205</v>
      </c>
      <c r="AC60" s="408">
        <v>241874724</v>
      </c>
      <c r="AD60" s="408">
        <v>25148994</v>
      </c>
      <c r="AE60" s="408">
        <v>148027281</v>
      </c>
      <c r="AF60" s="408">
        <v>64411115</v>
      </c>
      <c r="AG60" s="408">
        <v>27659038</v>
      </c>
      <c r="AH60" s="408">
        <v>192881711</v>
      </c>
      <c r="AI60" s="408">
        <v>110720701</v>
      </c>
      <c r="AJ60" s="408">
        <v>182967376</v>
      </c>
      <c r="AK60" s="408">
        <v>78775016</v>
      </c>
      <c r="AL60" s="408">
        <v>73513006</v>
      </c>
      <c r="AM60" s="408">
        <v>58212276</v>
      </c>
      <c r="AN60" s="408">
        <v>75503862</v>
      </c>
      <c r="AO60" s="408">
        <v>56979486</v>
      </c>
      <c r="AP60" s="408">
        <v>71052749</v>
      </c>
      <c r="AQ60" s="408">
        <v>22543398</v>
      </c>
      <c r="AR60" s="408">
        <v>26692084</v>
      </c>
      <c r="AS60" s="408">
        <v>38997294</v>
      </c>
      <c r="AT60" s="408">
        <v>4877</v>
      </c>
      <c r="AU60" s="408">
        <v>394572560</v>
      </c>
      <c r="AV60" s="408">
        <v>46290110</v>
      </c>
      <c r="AW60" s="408">
        <v>1808842283</v>
      </c>
      <c r="AX60" s="408">
        <v>17172320</v>
      </c>
      <c r="AY60" s="408">
        <v>11889247</v>
      </c>
      <c r="AZ60" s="408">
        <v>54259244</v>
      </c>
      <c r="BA60" s="408">
        <v>158536898</v>
      </c>
      <c r="BB60" s="408">
        <v>8782795</v>
      </c>
      <c r="BC60" s="408">
        <v>21877828</v>
      </c>
      <c r="BD60" s="408">
        <v>91664450</v>
      </c>
      <c r="BE60" s="408">
        <v>100381769</v>
      </c>
      <c r="BF60" s="408">
        <v>538670456</v>
      </c>
      <c r="BG60" s="408">
        <v>50651092</v>
      </c>
      <c r="BH60" s="408">
        <v>21750888</v>
      </c>
    </row>
    <row r="61" spans="1:60" ht="129.6" x14ac:dyDescent="0.3">
      <c r="A61" s="405">
        <v>622</v>
      </c>
      <c r="B61" s="406" t="s">
        <v>291</v>
      </c>
      <c r="D61" s="408">
        <v>9655523</v>
      </c>
      <c r="E61" s="408">
        <v>17043731</v>
      </c>
      <c r="F61" s="408">
        <v>13537399</v>
      </c>
      <c r="G61" s="408">
        <v>5354086</v>
      </c>
      <c r="H61" s="408">
        <v>18127285</v>
      </c>
      <c r="I61" s="408">
        <v>7813388</v>
      </c>
      <c r="J61" s="408">
        <v>4204976</v>
      </c>
      <c r="K61" s="408">
        <v>5248215</v>
      </c>
      <c r="L61" s="408">
        <v>10724093</v>
      </c>
      <c r="M61" s="408">
        <v>3138914</v>
      </c>
      <c r="N61" s="408">
        <v>6104707</v>
      </c>
      <c r="O61" s="408">
        <v>22460564</v>
      </c>
      <c r="P61" s="408">
        <v>10721752</v>
      </c>
      <c r="Q61" s="408">
        <v>3068508</v>
      </c>
      <c r="R61" s="408">
        <v>22886212</v>
      </c>
      <c r="S61" s="408">
        <v>51117146</v>
      </c>
      <c r="T61" s="408">
        <v>5515167</v>
      </c>
      <c r="U61" s="408">
        <v>23893847</v>
      </c>
      <c r="V61" s="408">
        <v>241154</v>
      </c>
      <c r="W61" s="408">
        <v>43413330</v>
      </c>
      <c r="X61" s="408">
        <v>15184739</v>
      </c>
      <c r="Y61" s="408">
        <v>2757114</v>
      </c>
      <c r="Z61" s="408">
        <v>15822041</v>
      </c>
      <c r="AA61" s="408">
        <v>2914451</v>
      </c>
      <c r="AB61" s="408">
        <v>8015208</v>
      </c>
      <c r="AC61" s="408">
        <v>41613339</v>
      </c>
      <c r="AD61" s="408">
        <v>4402113</v>
      </c>
      <c r="AE61" s="408">
        <v>25906022</v>
      </c>
      <c r="AF61" s="408">
        <v>11251822</v>
      </c>
      <c r="AG61" s="408">
        <v>4736451</v>
      </c>
      <c r="AH61" s="408">
        <v>33758275</v>
      </c>
      <c r="AI61" s="408">
        <v>19151838</v>
      </c>
      <c r="AJ61" s="408">
        <v>31957815</v>
      </c>
      <c r="AK61" s="408">
        <v>13873610</v>
      </c>
      <c r="AL61" s="408">
        <v>12907121</v>
      </c>
      <c r="AM61" s="408">
        <v>10323730</v>
      </c>
      <c r="AN61" s="408">
        <v>13269555</v>
      </c>
      <c r="AO61" s="408">
        <v>10026853</v>
      </c>
      <c r="AP61" s="408">
        <v>12439330</v>
      </c>
      <c r="AQ61" s="408">
        <v>3931044</v>
      </c>
      <c r="AR61" s="408">
        <v>4689157</v>
      </c>
      <c r="AS61" s="408">
        <v>6823486</v>
      </c>
      <c r="AT61" s="408">
        <v>1597235</v>
      </c>
      <c r="AU61" s="408">
        <v>68629137</v>
      </c>
      <c r="AV61" s="408">
        <v>8091066</v>
      </c>
      <c r="AW61" s="408">
        <v>312359922</v>
      </c>
      <c r="AX61" s="408">
        <v>3052119</v>
      </c>
      <c r="AY61" s="408">
        <v>2149314</v>
      </c>
      <c r="AZ61" s="408">
        <v>9497720</v>
      </c>
      <c r="BA61" s="408">
        <v>27384319</v>
      </c>
      <c r="BB61" s="408">
        <v>1547600</v>
      </c>
      <c r="BC61" s="408">
        <v>3824280</v>
      </c>
      <c r="BD61" s="408">
        <v>15815485</v>
      </c>
      <c r="BE61" s="408">
        <v>17490451</v>
      </c>
      <c r="BF61" s="408">
        <v>94326783</v>
      </c>
      <c r="BG61" s="408">
        <v>8668431</v>
      </c>
      <c r="BH61" s="408">
        <v>3900138</v>
      </c>
    </row>
    <row r="62" spans="1:60" ht="43.2" x14ac:dyDescent="0.3">
      <c r="A62" s="405">
        <v>626</v>
      </c>
      <c r="B62" s="406" t="s">
        <v>292</v>
      </c>
      <c r="D62" s="408">
        <v>860184</v>
      </c>
      <c r="E62" s="408">
        <v>6613168</v>
      </c>
      <c r="F62" s="408">
        <v>5327466</v>
      </c>
      <c r="G62" s="408">
        <v>1413617</v>
      </c>
      <c r="H62" s="408">
        <v>1192890</v>
      </c>
      <c r="I62" s="408">
        <v>1974689</v>
      </c>
      <c r="J62" s="408">
        <v>4541966</v>
      </c>
      <c r="K62" s="408">
        <v>1690469</v>
      </c>
      <c r="L62" s="408">
        <v>3705148</v>
      </c>
      <c r="M62" s="408">
        <v>2234643</v>
      </c>
      <c r="N62" s="408">
        <v>1753529</v>
      </c>
      <c r="O62" s="408">
        <v>5776027</v>
      </c>
      <c r="P62" s="408">
        <v>11071850</v>
      </c>
      <c r="Q62" s="408">
        <v>408527</v>
      </c>
      <c r="R62" s="408">
        <v>8366336</v>
      </c>
      <c r="S62" s="408">
        <v>24631218</v>
      </c>
      <c r="T62" s="408">
        <v>1196062</v>
      </c>
      <c r="U62" s="408">
        <v>1207442</v>
      </c>
      <c r="V62" s="408">
        <v>29953</v>
      </c>
      <c r="W62" s="408">
        <v>7258400</v>
      </c>
      <c r="X62" s="408">
        <v>5098195</v>
      </c>
      <c r="Y62" s="408">
        <v>811208</v>
      </c>
      <c r="Z62" s="408">
        <v>2200560</v>
      </c>
      <c r="AA62" s="408">
        <v>628074</v>
      </c>
      <c r="AB62" s="408">
        <v>1761998</v>
      </c>
      <c r="AC62" s="408">
        <v>6823555</v>
      </c>
      <c r="AD62" s="408">
        <v>1323661</v>
      </c>
      <c r="AE62" s="408">
        <v>5661458</v>
      </c>
      <c r="AF62" s="408">
        <v>4710742</v>
      </c>
      <c r="AG62" s="408">
        <v>1922543</v>
      </c>
      <c r="AH62" s="408">
        <v>2607629</v>
      </c>
      <c r="AI62" s="408">
        <v>5773161</v>
      </c>
      <c r="AJ62" s="408">
        <v>11508521</v>
      </c>
      <c r="AK62" s="408">
        <v>4785676</v>
      </c>
      <c r="AL62" s="408">
        <v>2762172</v>
      </c>
      <c r="AM62" s="408">
        <v>8459637</v>
      </c>
      <c r="AN62" s="408">
        <v>3782115</v>
      </c>
      <c r="AO62" s="408">
        <v>1094808</v>
      </c>
      <c r="AP62" s="408">
        <v>4325305</v>
      </c>
      <c r="AQ62" s="408">
        <v>1605853</v>
      </c>
      <c r="AR62" s="408">
        <v>1606072</v>
      </c>
      <c r="AS62" s="408">
        <v>1602148</v>
      </c>
      <c r="AT62" s="408">
        <v>204319</v>
      </c>
      <c r="AU62" s="408">
        <v>19625466</v>
      </c>
      <c r="AV62" s="408">
        <v>3348976</v>
      </c>
      <c r="AW62" s="408">
        <v>208461107</v>
      </c>
      <c r="AX62" s="408">
        <v>1728431</v>
      </c>
      <c r="AY62" s="408">
        <v>1336973</v>
      </c>
      <c r="AZ62" s="408">
        <v>1735145</v>
      </c>
      <c r="BA62" s="408">
        <v>16443546</v>
      </c>
      <c r="BB62" s="408">
        <v>499666</v>
      </c>
      <c r="BC62" s="408">
        <v>364528</v>
      </c>
      <c r="BD62" s="408">
        <v>5312016</v>
      </c>
      <c r="BE62" s="408">
        <v>6514826</v>
      </c>
      <c r="BF62" s="408">
        <v>23578141</v>
      </c>
      <c r="BG62" s="408">
        <v>2901049</v>
      </c>
      <c r="BH62" s="408">
        <v>1931939</v>
      </c>
    </row>
    <row r="63" spans="1:60" ht="28.8" x14ac:dyDescent="0.3">
      <c r="A63" s="405">
        <v>627</v>
      </c>
      <c r="B63" s="406" t="s">
        <v>293</v>
      </c>
      <c r="D63" s="408">
        <v>0</v>
      </c>
      <c r="E63" s="408">
        <v>0</v>
      </c>
      <c r="F63" s="408">
        <v>0</v>
      </c>
      <c r="G63" s="408">
        <v>0</v>
      </c>
      <c r="H63" s="408">
        <v>0</v>
      </c>
      <c r="I63" s="408">
        <v>0</v>
      </c>
      <c r="J63" s="408">
        <v>0</v>
      </c>
      <c r="K63" s="408">
        <v>0</v>
      </c>
      <c r="L63" s="408">
        <v>0</v>
      </c>
      <c r="M63" s="408">
        <v>0</v>
      </c>
      <c r="N63" s="408">
        <v>0</v>
      </c>
      <c r="O63" s="408">
        <v>0</v>
      </c>
      <c r="P63" s="408">
        <v>0</v>
      </c>
      <c r="Q63" s="408">
        <v>0</v>
      </c>
      <c r="R63" s="408">
        <v>0</v>
      </c>
      <c r="S63" s="408">
        <v>0</v>
      </c>
      <c r="T63" s="408">
        <v>0</v>
      </c>
      <c r="U63" s="408">
        <v>0</v>
      </c>
      <c r="V63" s="408">
        <v>0</v>
      </c>
      <c r="W63" s="408">
        <v>0</v>
      </c>
      <c r="X63" s="408">
        <v>0</v>
      </c>
      <c r="Y63" s="408">
        <v>0</v>
      </c>
      <c r="Z63" s="408">
        <v>0</v>
      </c>
      <c r="AA63" s="408">
        <v>0</v>
      </c>
      <c r="AB63" s="408">
        <v>0</v>
      </c>
      <c r="AC63" s="408">
        <v>0</v>
      </c>
      <c r="AD63" s="408">
        <v>0</v>
      </c>
      <c r="AE63" s="408">
        <v>0</v>
      </c>
      <c r="AF63" s="408">
        <v>0</v>
      </c>
      <c r="AG63" s="408">
        <v>0</v>
      </c>
      <c r="AH63" s="408">
        <v>0</v>
      </c>
      <c r="AI63" s="408">
        <v>0</v>
      </c>
      <c r="AJ63" s="408">
        <v>0</v>
      </c>
      <c r="AK63" s="408">
        <v>0</v>
      </c>
      <c r="AL63" s="408">
        <v>0</v>
      </c>
      <c r="AM63" s="408">
        <v>0</v>
      </c>
      <c r="AN63" s="408">
        <v>0</v>
      </c>
      <c r="AO63" s="408">
        <v>0</v>
      </c>
      <c r="AP63" s="408">
        <v>0</v>
      </c>
      <c r="AQ63" s="408">
        <v>0</v>
      </c>
      <c r="AR63" s="408">
        <v>0</v>
      </c>
      <c r="AS63" s="408">
        <v>0</v>
      </c>
      <c r="AT63" s="408">
        <v>0</v>
      </c>
      <c r="AU63" s="408">
        <v>0</v>
      </c>
      <c r="AV63" s="408">
        <v>0</v>
      </c>
      <c r="AW63" s="408">
        <v>0</v>
      </c>
      <c r="AX63" s="408">
        <v>0</v>
      </c>
      <c r="AY63" s="408">
        <v>0</v>
      </c>
      <c r="AZ63" s="408">
        <v>0</v>
      </c>
      <c r="BA63" s="408">
        <v>0</v>
      </c>
      <c r="BB63" s="408">
        <v>0</v>
      </c>
      <c r="BC63" s="408">
        <v>0</v>
      </c>
      <c r="BD63" s="408">
        <v>0</v>
      </c>
      <c r="BE63" s="408">
        <v>0</v>
      </c>
      <c r="BF63" s="408">
        <v>0</v>
      </c>
      <c r="BG63" s="408">
        <v>0</v>
      </c>
      <c r="BH63" s="408">
        <v>0</v>
      </c>
    </row>
    <row r="64" spans="1:60" ht="28.8" x14ac:dyDescent="0.3">
      <c r="A64" s="405">
        <v>628</v>
      </c>
      <c r="B64" s="406" t="s">
        <v>294</v>
      </c>
      <c r="D64" s="408">
        <v>0</v>
      </c>
      <c r="E64" s="408">
        <v>3906190</v>
      </c>
      <c r="F64" s="408">
        <v>3500000</v>
      </c>
      <c r="G64" s="408">
        <v>0</v>
      </c>
      <c r="H64" s="408">
        <v>0</v>
      </c>
      <c r="I64" s="408">
        <v>1290166</v>
      </c>
      <c r="J64" s="408">
        <v>762720</v>
      </c>
      <c r="K64" s="408">
        <v>0</v>
      </c>
      <c r="L64" s="408">
        <v>2735000</v>
      </c>
      <c r="M64" s="408">
        <v>0</v>
      </c>
      <c r="N64" s="408">
        <v>40594</v>
      </c>
      <c r="O64" s="408">
        <v>3131280</v>
      </c>
      <c r="P64" s="408">
        <v>1776926</v>
      </c>
      <c r="Q64" s="408">
        <v>0</v>
      </c>
      <c r="R64" s="408">
        <v>5256478</v>
      </c>
      <c r="S64" s="408">
        <v>7289405</v>
      </c>
      <c r="T64" s="408">
        <v>954721</v>
      </c>
      <c r="U64" s="408">
        <v>643764</v>
      </c>
      <c r="V64" s="408">
        <v>19337</v>
      </c>
      <c r="W64" s="408">
        <v>5324336</v>
      </c>
      <c r="X64" s="408">
        <v>1866648</v>
      </c>
      <c r="Y64" s="408">
        <v>604316</v>
      </c>
      <c r="Z64" s="408">
        <v>1219391</v>
      </c>
      <c r="AA64" s="408">
        <v>491136</v>
      </c>
      <c r="AB64" s="408">
        <v>1060939</v>
      </c>
      <c r="AC64" s="408">
        <v>3248457</v>
      </c>
      <c r="AD64" s="408">
        <v>901137</v>
      </c>
      <c r="AE64" s="408">
        <v>3801511</v>
      </c>
      <c r="AF64" s="408">
        <v>2869680</v>
      </c>
      <c r="AG64" s="408">
        <v>726168</v>
      </c>
      <c r="AH64" s="408">
        <v>0</v>
      </c>
      <c r="AI64" s="408">
        <v>2667765</v>
      </c>
      <c r="AJ64" s="408">
        <v>4610247</v>
      </c>
      <c r="AK64" s="408">
        <v>0</v>
      </c>
      <c r="AL64" s="408">
        <v>1854170</v>
      </c>
      <c r="AM64" s="408">
        <v>51651</v>
      </c>
      <c r="AN64" s="408">
        <v>2418981</v>
      </c>
      <c r="AO64" s="408">
        <v>0</v>
      </c>
      <c r="AP64" s="408">
        <v>2356485</v>
      </c>
      <c r="AQ64" s="408">
        <v>836000</v>
      </c>
      <c r="AR64" s="408">
        <v>699085</v>
      </c>
      <c r="AS64" s="408">
        <v>1305252</v>
      </c>
      <c r="AT64" s="408">
        <v>181248</v>
      </c>
      <c r="AU64" s="408">
        <v>8329376</v>
      </c>
      <c r="AV64" s="408">
        <v>1606117</v>
      </c>
      <c r="AW64" s="408">
        <v>65000000</v>
      </c>
      <c r="AX64" s="408">
        <v>721974</v>
      </c>
      <c r="AY64" s="408">
        <v>386756</v>
      </c>
      <c r="AZ64" s="408">
        <v>1547245</v>
      </c>
      <c r="BA64" s="408">
        <v>4090245</v>
      </c>
      <c r="BB64" s="408">
        <v>353115</v>
      </c>
      <c r="BC64" s="408">
        <v>0</v>
      </c>
      <c r="BD64" s="408">
        <v>4083275</v>
      </c>
      <c r="BE64" s="408">
        <v>2472726</v>
      </c>
      <c r="BF64" s="408">
        <v>0</v>
      </c>
      <c r="BG64" s="408">
        <v>1656838</v>
      </c>
      <c r="BH64" s="408">
        <v>619392</v>
      </c>
    </row>
    <row r="65" spans="1:60" ht="28.8" x14ac:dyDescent="0.3">
      <c r="A65" s="405">
        <v>629</v>
      </c>
      <c r="B65" s="406" t="s">
        <v>295</v>
      </c>
      <c r="D65" s="408">
        <v>0</v>
      </c>
      <c r="E65" s="408">
        <v>0</v>
      </c>
      <c r="F65" s="408">
        <v>0</v>
      </c>
      <c r="G65" s="408">
        <v>0</v>
      </c>
      <c r="H65" s="408">
        <v>0</v>
      </c>
      <c r="I65" s="408">
        <v>0</v>
      </c>
      <c r="J65" s="408">
        <v>0</v>
      </c>
      <c r="K65" s="408">
        <v>0</v>
      </c>
      <c r="L65" s="408">
        <v>0</v>
      </c>
      <c r="M65" s="408">
        <v>0</v>
      </c>
      <c r="N65" s="408">
        <v>0</v>
      </c>
      <c r="O65" s="408">
        <v>0</v>
      </c>
      <c r="P65" s="408">
        <v>0</v>
      </c>
      <c r="Q65" s="408">
        <v>0</v>
      </c>
      <c r="R65" s="408">
        <v>0</v>
      </c>
      <c r="S65" s="408">
        <v>0</v>
      </c>
      <c r="T65" s="408">
        <v>0</v>
      </c>
      <c r="U65" s="408">
        <v>0</v>
      </c>
      <c r="V65" s="408">
        <v>0</v>
      </c>
      <c r="W65" s="408">
        <v>0</v>
      </c>
      <c r="X65" s="408">
        <v>0</v>
      </c>
      <c r="Y65" s="408">
        <v>0</v>
      </c>
      <c r="Z65" s="408">
        <v>0</v>
      </c>
      <c r="AA65" s="408">
        <v>0</v>
      </c>
      <c r="AB65" s="408">
        <v>0</v>
      </c>
      <c r="AC65" s="408">
        <v>0</v>
      </c>
      <c r="AD65" s="408">
        <v>0</v>
      </c>
      <c r="AE65" s="408">
        <v>0</v>
      </c>
      <c r="AF65" s="408">
        <v>0</v>
      </c>
      <c r="AG65" s="408">
        <v>0</v>
      </c>
      <c r="AH65" s="408">
        <v>0</v>
      </c>
      <c r="AI65" s="408">
        <v>0</v>
      </c>
      <c r="AJ65" s="408">
        <v>0</v>
      </c>
      <c r="AK65" s="408">
        <v>0</v>
      </c>
      <c r="AL65" s="408">
        <v>0</v>
      </c>
      <c r="AM65" s="408">
        <v>0</v>
      </c>
      <c r="AN65" s="408">
        <v>0</v>
      </c>
      <c r="AO65" s="408">
        <v>0</v>
      </c>
      <c r="AP65" s="408">
        <v>0</v>
      </c>
      <c r="AQ65" s="408">
        <v>0</v>
      </c>
      <c r="AR65" s="408">
        <v>0</v>
      </c>
      <c r="AS65" s="408">
        <v>0</v>
      </c>
      <c r="AT65" s="408">
        <v>0</v>
      </c>
      <c r="AU65" s="408">
        <v>0</v>
      </c>
      <c r="AV65" s="408">
        <v>0</v>
      </c>
      <c r="AW65" s="408">
        <v>0</v>
      </c>
      <c r="AX65" s="408">
        <v>0</v>
      </c>
      <c r="AY65" s="408">
        <v>0</v>
      </c>
      <c r="AZ65" s="408">
        <v>0</v>
      </c>
      <c r="BA65" s="408">
        <v>0</v>
      </c>
      <c r="BB65" s="408">
        <v>0</v>
      </c>
      <c r="BC65" s="408">
        <v>0</v>
      </c>
      <c r="BD65" s="408">
        <v>0</v>
      </c>
      <c r="BE65" s="408">
        <v>0</v>
      </c>
      <c r="BF65" s="408">
        <v>0</v>
      </c>
      <c r="BG65" s="408">
        <v>0</v>
      </c>
      <c r="BH65" s="408">
        <v>0</v>
      </c>
    </row>
    <row r="66" spans="1:60" ht="43.2" x14ac:dyDescent="0.3">
      <c r="A66" s="405">
        <v>630</v>
      </c>
      <c r="B66" s="406" t="s">
        <v>296</v>
      </c>
      <c r="D66" s="408">
        <v>0</v>
      </c>
      <c r="E66" s="408">
        <v>0</v>
      </c>
      <c r="F66" s="408">
        <v>0</v>
      </c>
      <c r="G66" s="408">
        <v>0</v>
      </c>
      <c r="H66" s="408">
        <v>0</v>
      </c>
      <c r="I66" s="408">
        <v>0</v>
      </c>
      <c r="J66" s="408">
        <v>0</v>
      </c>
      <c r="K66" s="408">
        <v>0</v>
      </c>
      <c r="L66" s="408">
        <v>0</v>
      </c>
      <c r="M66" s="408">
        <v>0</v>
      </c>
      <c r="N66" s="408">
        <v>0</v>
      </c>
      <c r="O66" s="408">
        <v>0</v>
      </c>
      <c r="P66" s="408">
        <v>1066667</v>
      </c>
      <c r="Q66" s="408">
        <v>0</v>
      </c>
      <c r="R66" s="408">
        <v>0</v>
      </c>
      <c r="S66" s="408">
        <v>0</v>
      </c>
      <c r="T66" s="408">
        <v>0</v>
      </c>
      <c r="U66" s="408">
        <v>0</v>
      </c>
      <c r="V66" s="408">
        <v>0</v>
      </c>
      <c r="W66" s="408">
        <v>0</v>
      </c>
      <c r="X66" s="408">
        <v>0</v>
      </c>
      <c r="Y66" s="408">
        <v>0</v>
      </c>
      <c r="Z66" s="408">
        <v>0</v>
      </c>
      <c r="AA66" s="408">
        <v>0</v>
      </c>
      <c r="AB66" s="408">
        <v>0</v>
      </c>
      <c r="AC66" s="408">
        <v>0</v>
      </c>
      <c r="AD66" s="408">
        <v>0</v>
      </c>
      <c r="AE66" s="408">
        <v>0</v>
      </c>
      <c r="AF66" s="408">
        <v>0</v>
      </c>
      <c r="AG66" s="408">
        <v>0</v>
      </c>
      <c r="AH66" s="408">
        <v>0</v>
      </c>
      <c r="AI66" s="408">
        <v>0</v>
      </c>
      <c r="AJ66" s="408">
        <v>0</v>
      </c>
      <c r="AK66" s="408">
        <v>0</v>
      </c>
      <c r="AL66" s="408">
        <v>0</v>
      </c>
      <c r="AM66" s="408">
        <v>0</v>
      </c>
      <c r="AN66" s="408">
        <v>0</v>
      </c>
      <c r="AO66" s="408">
        <v>0</v>
      </c>
      <c r="AP66" s="408">
        <v>0</v>
      </c>
      <c r="AQ66" s="408">
        <v>0</v>
      </c>
      <c r="AR66" s="408">
        <v>0</v>
      </c>
      <c r="AS66" s="408">
        <v>0</v>
      </c>
      <c r="AT66" s="408">
        <v>0</v>
      </c>
      <c r="AU66" s="408">
        <v>0</v>
      </c>
      <c r="AV66" s="408">
        <v>0</v>
      </c>
      <c r="AW66" s="408">
        <v>0</v>
      </c>
      <c r="AX66" s="408">
        <v>0</v>
      </c>
      <c r="AY66" s="408">
        <v>0</v>
      </c>
      <c r="AZ66" s="408">
        <v>0</v>
      </c>
      <c r="BA66" s="408">
        <v>0</v>
      </c>
      <c r="BB66" s="408">
        <v>0</v>
      </c>
      <c r="BC66" s="408">
        <v>0</v>
      </c>
      <c r="BD66" s="408">
        <v>0</v>
      </c>
      <c r="BE66" s="408">
        <v>0</v>
      </c>
      <c r="BF66" s="408">
        <v>0</v>
      </c>
      <c r="BG66" s="408">
        <v>0</v>
      </c>
      <c r="BH66" s="408">
        <v>0</v>
      </c>
    </row>
    <row r="67" spans="1:60" x14ac:dyDescent="0.3">
      <c r="A67" s="405">
        <v>631</v>
      </c>
      <c r="B67" s="406" t="s">
        <v>297</v>
      </c>
      <c r="D67" s="408">
        <v>0</v>
      </c>
      <c r="E67" s="408">
        <v>0</v>
      </c>
      <c r="F67" s="408">
        <v>0</v>
      </c>
      <c r="G67" s="408">
        <v>0</v>
      </c>
      <c r="H67" s="408">
        <v>0</v>
      </c>
      <c r="I67" s="408">
        <v>0</v>
      </c>
      <c r="J67" s="408">
        <v>0</v>
      </c>
      <c r="K67" s="408">
        <v>0</v>
      </c>
      <c r="L67" s="408">
        <v>0</v>
      </c>
      <c r="M67" s="408">
        <v>0</v>
      </c>
      <c r="N67" s="408">
        <v>0</v>
      </c>
      <c r="O67" s="408">
        <v>0</v>
      </c>
      <c r="P67" s="408">
        <v>0</v>
      </c>
      <c r="Q67" s="408">
        <v>0</v>
      </c>
      <c r="R67" s="408">
        <v>0</v>
      </c>
      <c r="S67" s="408">
        <v>0</v>
      </c>
      <c r="T67" s="408">
        <v>0</v>
      </c>
      <c r="U67" s="408">
        <v>0</v>
      </c>
      <c r="V67" s="408">
        <v>0</v>
      </c>
      <c r="W67" s="408">
        <v>0</v>
      </c>
      <c r="X67" s="408">
        <v>0</v>
      </c>
      <c r="Y67" s="408">
        <v>0</v>
      </c>
      <c r="Z67" s="408">
        <v>0</v>
      </c>
      <c r="AA67" s="408">
        <v>0</v>
      </c>
      <c r="AB67" s="408">
        <v>0</v>
      </c>
      <c r="AC67" s="408">
        <v>0</v>
      </c>
      <c r="AD67" s="408">
        <v>0</v>
      </c>
      <c r="AE67" s="408">
        <v>0</v>
      </c>
      <c r="AF67" s="408">
        <v>0</v>
      </c>
      <c r="AG67" s="408">
        <v>0</v>
      </c>
      <c r="AH67" s="408">
        <v>0</v>
      </c>
      <c r="AI67" s="408">
        <v>0</v>
      </c>
      <c r="AJ67" s="408">
        <v>0</v>
      </c>
      <c r="AK67" s="408">
        <v>0</v>
      </c>
      <c r="AL67" s="408">
        <v>0</v>
      </c>
      <c r="AM67" s="408">
        <v>0</v>
      </c>
      <c r="AN67" s="408">
        <v>0</v>
      </c>
      <c r="AO67" s="408">
        <v>0</v>
      </c>
      <c r="AP67" s="408">
        <v>0</v>
      </c>
      <c r="AQ67" s="408">
        <v>0</v>
      </c>
      <c r="AR67" s="408">
        <v>0</v>
      </c>
      <c r="AS67" s="408">
        <v>0</v>
      </c>
      <c r="AT67" s="408">
        <v>0</v>
      </c>
      <c r="AU67" s="408">
        <v>0</v>
      </c>
      <c r="AV67" s="408">
        <v>0</v>
      </c>
      <c r="AW67" s="408">
        <v>0</v>
      </c>
      <c r="AX67" s="408">
        <v>0</v>
      </c>
      <c r="AY67" s="408">
        <v>0</v>
      </c>
      <c r="AZ67" s="408">
        <v>0</v>
      </c>
      <c r="BA67" s="408">
        <v>0</v>
      </c>
      <c r="BB67" s="408">
        <v>0</v>
      </c>
      <c r="BC67" s="408">
        <v>0</v>
      </c>
      <c r="BD67" s="408">
        <v>0</v>
      </c>
      <c r="BE67" s="408">
        <v>0</v>
      </c>
      <c r="BF67" s="408">
        <v>0</v>
      </c>
      <c r="BG67" s="408">
        <v>0</v>
      </c>
      <c r="BH67" s="408">
        <v>0</v>
      </c>
    </row>
    <row r="68" spans="1:60" ht="28.8" x14ac:dyDescent="0.3">
      <c r="A68" s="405">
        <v>645</v>
      </c>
      <c r="B68" s="406" t="s">
        <v>143</v>
      </c>
      <c r="D68" s="408">
        <v>0</v>
      </c>
      <c r="E68" s="408">
        <v>0</v>
      </c>
      <c r="F68" s="408">
        <v>1020000</v>
      </c>
      <c r="G68" s="408">
        <v>0</v>
      </c>
      <c r="H68" s="408">
        <v>0</v>
      </c>
      <c r="I68" s="408">
        <v>861299</v>
      </c>
      <c r="J68" s="408">
        <v>165550</v>
      </c>
      <c r="K68" s="408">
        <v>861915</v>
      </c>
      <c r="L68" s="408">
        <v>400000</v>
      </c>
      <c r="M68" s="408">
        <v>227282</v>
      </c>
      <c r="N68" s="408">
        <v>983016</v>
      </c>
      <c r="O68" s="408">
        <v>2100000</v>
      </c>
      <c r="P68" s="408">
        <v>0</v>
      </c>
      <c r="Q68" s="408">
        <v>0</v>
      </c>
      <c r="R68" s="408">
        <v>0</v>
      </c>
      <c r="S68" s="408">
        <v>8000000</v>
      </c>
      <c r="T68" s="408">
        <v>0</v>
      </c>
      <c r="U68" s="408">
        <v>0</v>
      </c>
      <c r="V68" s="408">
        <v>70000</v>
      </c>
      <c r="W68" s="408">
        <v>7512543</v>
      </c>
      <c r="X68" s="408">
        <v>984209</v>
      </c>
      <c r="Y68" s="408">
        <v>0</v>
      </c>
      <c r="Z68" s="408">
        <v>512154</v>
      </c>
      <c r="AA68" s="408">
        <v>520000</v>
      </c>
      <c r="AB68" s="408">
        <v>0</v>
      </c>
      <c r="AC68" s="408">
        <v>590063</v>
      </c>
      <c r="AD68" s="408">
        <v>150000</v>
      </c>
      <c r="AE68" s="408">
        <v>0</v>
      </c>
      <c r="AF68" s="408">
        <v>1815872</v>
      </c>
      <c r="AG68" s="408">
        <v>988265</v>
      </c>
      <c r="AH68" s="408">
        <v>0</v>
      </c>
      <c r="AI68" s="408">
        <v>8218510</v>
      </c>
      <c r="AJ68" s="408">
        <v>0</v>
      </c>
      <c r="AK68" s="408">
        <v>2000000</v>
      </c>
      <c r="AL68" s="408">
        <v>500000</v>
      </c>
      <c r="AM68" s="408">
        <v>0</v>
      </c>
      <c r="AN68" s="408">
        <v>0</v>
      </c>
      <c r="AO68" s="408">
        <v>0</v>
      </c>
      <c r="AP68" s="408">
        <v>1545697</v>
      </c>
      <c r="AQ68" s="408">
        <v>0</v>
      </c>
      <c r="AR68" s="408">
        <v>0</v>
      </c>
      <c r="AS68" s="408">
        <v>123720</v>
      </c>
      <c r="AT68" s="408">
        <v>0</v>
      </c>
      <c r="AU68" s="408">
        <v>2999117</v>
      </c>
      <c r="AV68" s="408">
        <v>0</v>
      </c>
      <c r="AW68" s="408">
        <v>59953801</v>
      </c>
      <c r="AX68" s="408">
        <v>0</v>
      </c>
      <c r="AY68" s="408">
        <v>275061</v>
      </c>
      <c r="AZ68" s="408">
        <v>0</v>
      </c>
      <c r="BA68" s="408">
        <v>0</v>
      </c>
      <c r="BB68" s="408">
        <v>575585</v>
      </c>
      <c r="BC68" s="408">
        <v>0</v>
      </c>
      <c r="BD68" s="408">
        <v>1033185</v>
      </c>
      <c r="BE68" s="408">
        <v>4402515</v>
      </c>
      <c r="BF68" s="408">
        <v>0</v>
      </c>
      <c r="BG68" s="408">
        <v>897378</v>
      </c>
      <c r="BH68" s="408">
        <v>110000</v>
      </c>
    </row>
    <row r="69" spans="1:60" x14ac:dyDescent="0.3">
      <c r="A69" s="405">
        <v>646</v>
      </c>
      <c r="B69" s="406" t="s">
        <v>133</v>
      </c>
      <c r="D69" s="408">
        <v>618579</v>
      </c>
      <c r="E69" s="408">
        <v>4862725</v>
      </c>
      <c r="F69" s="408">
        <v>567410</v>
      </c>
      <c r="G69" s="408">
        <v>0</v>
      </c>
      <c r="H69" s="408">
        <v>1781961</v>
      </c>
      <c r="I69" s="408">
        <v>1030141</v>
      </c>
      <c r="J69" s="408">
        <v>384966</v>
      </c>
      <c r="K69" s="408">
        <v>2877411</v>
      </c>
      <c r="L69" s="408">
        <v>6876258</v>
      </c>
      <c r="M69" s="408">
        <v>1570837</v>
      </c>
      <c r="N69" s="408">
        <v>3195663</v>
      </c>
      <c r="O69" s="408">
        <v>2018226</v>
      </c>
      <c r="P69" s="408">
        <v>5351261</v>
      </c>
      <c r="Q69" s="408">
        <v>1205719</v>
      </c>
      <c r="R69" s="408">
        <v>8457325</v>
      </c>
      <c r="S69" s="408">
        <v>6642895</v>
      </c>
      <c r="T69" s="408">
        <v>3219005</v>
      </c>
      <c r="U69" s="408">
        <v>37270</v>
      </c>
      <c r="V69" s="408">
        <v>618680</v>
      </c>
      <c r="W69" s="408">
        <v>9934384</v>
      </c>
      <c r="X69" s="408">
        <v>3922830</v>
      </c>
      <c r="Y69" s="408">
        <v>1019701</v>
      </c>
      <c r="Z69" s="408">
        <v>6317969</v>
      </c>
      <c r="AA69" s="408">
        <v>522360</v>
      </c>
      <c r="AB69" s="408">
        <v>1746660</v>
      </c>
      <c r="AC69" s="408">
        <v>3521597</v>
      </c>
      <c r="AD69" s="408">
        <v>939322</v>
      </c>
      <c r="AE69" s="408">
        <v>5208186</v>
      </c>
      <c r="AF69" s="408">
        <v>2968724</v>
      </c>
      <c r="AG69" s="408">
        <v>1908116</v>
      </c>
      <c r="AH69" s="408">
        <v>5974627</v>
      </c>
      <c r="AI69" s="408">
        <v>3936337</v>
      </c>
      <c r="AJ69" s="408">
        <v>5568230</v>
      </c>
      <c r="AK69" s="408">
        <v>1238754</v>
      </c>
      <c r="AL69" s="408">
        <v>9673441</v>
      </c>
      <c r="AM69" s="408">
        <v>229491</v>
      </c>
      <c r="AN69" s="408">
        <v>775036</v>
      </c>
      <c r="AO69" s="408">
        <v>2380950</v>
      </c>
      <c r="AP69" s="408">
        <v>1368564</v>
      </c>
      <c r="AQ69" s="408">
        <v>60810</v>
      </c>
      <c r="AR69" s="408">
        <v>727628</v>
      </c>
      <c r="AS69" s="408">
        <v>2478159</v>
      </c>
      <c r="AT69" s="408">
        <v>319319</v>
      </c>
      <c r="AU69" s="408">
        <v>10396432</v>
      </c>
      <c r="AV69" s="408">
        <v>2385023</v>
      </c>
      <c r="AW69" s="408">
        <v>46547827</v>
      </c>
      <c r="AX69" s="408">
        <v>1037322</v>
      </c>
      <c r="AY69" s="408">
        <v>791694</v>
      </c>
      <c r="AZ69" s="408">
        <v>4102627</v>
      </c>
      <c r="BA69" s="408">
        <v>6464120</v>
      </c>
      <c r="BB69" s="408">
        <v>1257662</v>
      </c>
      <c r="BC69" s="408">
        <v>1957372</v>
      </c>
      <c r="BD69" s="408">
        <v>6062794</v>
      </c>
      <c r="BE69" s="408">
        <v>10585234</v>
      </c>
      <c r="BF69" s="408">
        <v>16189123</v>
      </c>
      <c r="BG69" s="408">
        <v>712643</v>
      </c>
      <c r="BH69" s="408">
        <v>2474579</v>
      </c>
    </row>
    <row r="70" spans="1:60" x14ac:dyDescent="0.3">
      <c r="A70" s="405">
        <v>659</v>
      </c>
      <c r="B70" s="406" t="s">
        <v>298</v>
      </c>
      <c r="D70" s="408">
        <v>0</v>
      </c>
      <c r="E70" s="408">
        <v>0</v>
      </c>
      <c r="F70" s="408">
        <v>0</v>
      </c>
      <c r="G70" s="408">
        <v>0</v>
      </c>
      <c r="H70" s="408">
        <v>0</v>
      </c>
      <c r="I70" s="408">
        <v>0</v>
      </c>
      <c r="J70" s="408">
        <v>0</v>
      </c>
      <c r="K70" s="408">
        <v>30073427</v>
      </c>
      <c r="L70" s="408">
        <v>33500219000</v>
      </c>
      <c r="M70" s="408">
        <v>0</v>
      </c>
      <c r="N70" s="408">
        <v>0</v>
      </c>
      <c r="O70" s="408">
        <v>0</v>
      </c>
      <c r="P70" s="408">
        <v>0</v>
      </c>
      <c r="Q70" s="408">
        <v>0</v>
      </c>
      <c r="R70" s="408">
        <v>0</v>
      </c>
      <c r="S70" s="408">
        <v>0</v>
      </c>
      <c r="T70" s="408">
        <v>0</v>
      </c>
      <c r="U70" s="408">
        <v>0</v>
      </c>
      <c r="V70" s="408">
        <v>0</v>
      </c>
      <c r="W70" s="408">
        <v>0</v>
      </c>
      <c r="X70" s="408">
        <v>0</v>
      </c>
      <c r="Y70" s="408">
        <v>15849111</v>
      </c>
      <c r="Z70" s="408">
        <v>0</v>
      </c>
      <c r="AA70" s="408">
        <v>0</v>
      </c>
      <c r="AB70" s="408">
        <v>0</v>
      </c>
      <c r="AC70" s="408">
        <v>0</v>
      </c>
      <c r="AD70" s="408">
        <v>0</v>
      </c>
      <c r="AE70" s="408">
        <v>0</v>
      </c>
      <c r="AF70" s="408">
        <v>0</v>
      </c>
      <c r="AG70" s="408">
        <v>0</v>
      </c>
      <c r="AH70" s="408">
        <v>192881710</v>
      </c>
      <c r="AI70" s="408">
        <v>0</v>
      </c>
      <c r="AJ70" s="408">
        <v>0</v>
      </c>
      <c r="AK70" s="408">
        <v>0</v>
      </c>
      <c r="AL70" s="408">
        <v>0</v>
      </c>
      <c r="AM70" s="408">
        <v>0</v>
      </c>
      <c r="AN70" s="408">
        <v>0</v>
      </c>
      <c r="AO70" s="408">
        <v>56979486</v>
      </c>
      <c r="AP70" s="408">
        <v>0</v>
      </c>
      <c r="AQ70" s="408">
        <v>33500219</v>
      </c>
      <c r="AR70" s="408">
        <v>0</v>
      </c>
      <c r="AS70" s="408">
        <v>0</v>
      </c>
      <c r="AT70" s="408">
        <v>0</v>
      </c>
      <c r="AU70" s="408">
        <v>0</v>
      </c>
      <c r="AV70" s="408">
        <v>0</v>
      </c>
      <c r="AW70" s="408">
        <v>0</v>
      </c>
      <c r="AX70" s="408">
        <v>0</v>
      </c>
      <c r="AY70" s="408">
        <v>0</v>
      </c>
      <c r="AZ70" s="408">
        <v>0</v>
      </c>
      <c r="BA70" s="408">
        <v>0</v>
      </c>
      <c r="BB70" s="408">
        <v>0</v>
      </c>
      <c r="BC70" s="408">
        <v>1062252</v>
      </c>
      <c r="BD70" s="408">
        <v>0</v>
      </c>
      <c r="BE70" s="408">
        <v>0</v>
      </c>
      <c r="BF70" s="408">
        <v>588962875</v>
      </c>
      <c r="BG70" s="408">
        <v>0</v>
      </c>
      <c r="BH70" s="408">
        <v>0</v>
      </c>
    </row>
    <row r="71" spans="1:60" ht="28.8" x14ac:dyDescent="0.3">
      <c r="A71" s="405">
        <v>660</v>
      </c>
      <c r="B71" s="406" t="s">
        <v>299</v>
      </c>
      <c r="D71" s="408">
        <v>0</v>
      </c>
      <c r="E71" s="408">
        <v>0</v>
      </c>
      <c r="F71" s="408">
        <v>0</v>
      </c>
      <c r="G71" s="408">
        <v>0</v>
      </c>
      <c r="H71" s="408">
        <v>0</v>
      </c>
      <c r="I71" s="408">
        <v>0</v>
      </c>
      <c r="J71" s="408">
        <v>0</v>
      </c>
      <c r="K71" s="408">
        <v>1359251</v>
      </c>
      <c r="L71" s="408">
        <v>2584626000</v>
      </c>
      <c r="M71" s="408">
        <v>0</v>
      </c>
      <c r="N71" s="408">
        <v>0</v>
      </c>
      <c r="O71" s="408">
        <v>0</v>
      </c>
      <c r="P71" s="408">
        <v>0</v>
      </c>
      <c r="Q71" s="408">
        <v>0</v>
      </c>
      <c r="R71" s="408">
        <v>0</v>
      </c>
      <c r="S71" s="408">
        <v>0</v>
      </c>
      <c r="T71" s="408">
        <v>0</v>
      </c>
      <c r="U71" s="408">
        <v>0</v>
      </c>
      <c r="V71" s="408">
        <v>0</v>
      </c>
      <c r="W71" s="408">
        <v>0</v>
      </c>
      <c r="X71" s="408">
        <v>0</v>
      </c>
      <c r="Y71" s="408">
        <v>0</v>
      </c>
      <c r="Z71" s="408">
        <v>0</v>
      </c>
      <c r="AA71" s="408">
        <v>0</v>
      </c>
      <c r="AB71" s="408">
        <v>0</v>
      </c>
      <c r="AC71" s="408">
        <v>0</v>
      </c>
      <c r="AD71" s="408">
        <v>0</v>
      </c>
      <c r="AE71" s="408">
        <v>0</v>
      </c>
      <c r="AF71" s="408">
        <v>0</v>
      </c>
      <c r="AG71" s="408">
        <v>0</v>
      </c>
      <c r="AH71" s="408">
        <v>0</v>
      </c>
      <c r="AI71" s="408">
        <v>0</v>
      </c>
      <c r="AJ71" s="408">
        <v>0</v>
      </c>
      <c r="AK71" s="408">
        <v>0</v>
      </c>
      <c r="AL71" s="408">
        <v>0</v>
      </c>
      <c r="AM71" s="408">
        <v>0</v>
      </c>
      <c r="AN71" s="408">
        <v>0</v>
      </c>
      <c r="AO71" s="408">
        <v>0</v>
      </c>
      <c r="AP71" s="408">
        <v>0</v>
      </c>
      <c r="AQ71" s="408">
        <v>2584626</v>
      </c>
      <c r="AR71" s="408">
        <v>0</v>
      </c>
      <c r="AS71" s="408">
        <v>0</v>
      </c>
      <c r="AT71" s="408">
        <v>0</v>
      </c>
      <c r="AU71" s="408">
        <v>0</v>
      </c>
      <c r="AV71" s="408">
        <v>0</v>
      </c>
      <c r="AW71" s="408">
        <v>0</v>
      </c>
      <c r="AX71" s="408">
        <v>0</v>
      </c>
      <c r="AY71" s="408">
        <v>0</v>
      </c>
      <c r="AZ71" s="408">
        <v>0</v>
      </c>
      <c r="BA71" s="408">
        <v>0</v>
      </c>
      <c r="BB71" s="408">
        <v>0</v>
      </c>
      <c r="BC71" s="408">
        <v>0</v>
      </c>
      <c r="BD71" s="408">
        <v>0</v>
      </c>
      <c r="BE71" s="408">
        <v>0</v>
      </c>
      <c r="BF71" s="408">
        <v>0</v>
      </c>
      <c r="BG71" s="408">
        <v>0</v>
      </c>
      <c r="BH71" s="408">
        <v>0</v>
      </c>
    </row>
    <row r="72" spans="1:60" ht="43.2" x14ac:dyDescent="0.3">
      <c r="A72" s="405">
        <v>661</v>
      </c>
      <c r="B72" s="406" t="s">
        <v>161</v>
      </c>
      <c r="D72" s="408">
        <v>0</v>
      </c>
      <c r="E72" s="408">
        <v>0</v>
      </c>
      <c r="F72" s="408">
        <v>0</v>
      </c>
      <c r="G72" s="408">
        <v>0</v>
      </c>
      <c r="H72" s="408">
        <v>0</v>
      </c>
      <c r="I72" s="408">
        <v>0</v>
      </c>
      <c r="J72" s="408">
        <v>0</v>
      </c>
      <c r="K72" s="408">
        <v>4.4000000000000004</v>
      </c>
      <c r="L72" s="408">
        <v>7.7</v>
      </c>
      <c r="M72" s="408">
        <v>0</v>
      </c>
      <c r="N72" s="408">
        <v>0</v>
      </c>
      <c r="O72" s="408">
        <v>0</v>
      </c>
      <c r="P72" s="408">
        <v>0</v>
      </c>
      <c r="Q72" s="408">
        <v>0</v>
      </c>
      <c r="R72" s="408">
        <v>0</v>
      </c>
      <c r="S72" s="408">
        <v>0</v>
      </c>
      <c r="T72" s="408">
        <v>0</v>
      </c>
      <c r="U72" s="408">
        <v>0</v>
      </c>
      <c r="V72" s="408">
        <v>0</v>
      </c>
      <c r="W72" s="408">
        <v>0</v>
      </c>
      <c r="X72" s="408">
        <v>0</v>
      </c>
      <c r="Y72" s="408">
        <v>0</v>
      </c>
      <c r="Z72" s="408">
        <v>0</v>
      </c>
      <c r="AA72" s="408">
        <v>0</v>
      </c>
      <c r="AB72" s="408">
        <v>0</v>
      </c>
      <c r="AC72" s="408">
        <v>0</v>
      </c>
      <c r="AD72" s="408">
        <v>0</v>
      </c>
      <c r="AE72" s="408">
        <v>0</v>
      </c>
      <c r="AF72" s="408">
        <v>0</v>
      </c>
      <c r="AG72" s="408">
        <v>0</v>
      </c>
      <c r="AH72" s="408">
        <v>0</v>
      </c>
      <c r="AI72" s="408">
        <v>0</v>
      </c>
      <c r="AJ72" s="408">
        <v>0</v>
      </c>
      <c r="AK72" s="408">
        <v>0</v>
      </c>
      <c r="AL72" s="408">
        <v>0</v>
      </c>
      <c r="AM72" s="408">
        <v>0</v>
      </c>
      <c r="AN72" s="408">
        <v>0</v>
      </c>
      <c r="AO72" s="408">
        <v>0</v>
      </c>
      <c r="AP72" s="408">
        <v>0</v>
      </c>
      <c r="AQ72" s="408">
        <v>7.7</v>
      </c>
      <c r="AR72" s="408">
        <v>0</v>
      </c>
      <c r="AS72" s="408">
        <v>0</v>
      </c>
      <c r="AT72" s="408">
        <v>0</v>
      </c>
      <c r="AU72" s="408">
        <v>0</v>
      </c>
      <c r="AV72" s="408">
        <v>0</v>
      </c>
      <c r="AW72" s="408">
        <v>0</v>
      </c>
      <c r="AX72" s="408">
        <v>0</v>
      </c>
      <c r="AY72" s="408">
        <v>0</v>
      </c>
      <c r="AZ72" s="408">
        <v>0</v>
      </c>
      <c r="BA72" s="408">
        <v>0</v>
      </c>
      <c r="BB72" s="408">
        <v>0</v>
      </c>
      <c r="BC72" s="408">
        <v>0</v>
      </c>
      <c r="BD72" s="408">
        <v>0</v>
      </c>
      <c r="BE72" s="408">
        <v>0</v>
      </c>
      <c r="BF72" s="408">
        <v>0</v>
      </c>
      <c r="BG72" s="408">
        <v>0</v>
      </c>
      <c r="BH72" s="408">
        <v>0</v>
      </c>
    </row>
    <row r="73" spans="1:60" ht="43.2" x14ac:dyDescent="0.3">
      <c r="A73" s="405">
        <v>662</v>
      </c>
      <c r="B73" s="406" t="s">
        <v>176</v>
      </c>
      <c r="D73" s="408">
        <v>0</v>
      </c>
      <c r="E73" s="408">
        <v>0</v>
      </c>
      <c r="F73" s="408">
        <v>0</v>
      </c>
      <c r="G73" s="408">
        <v>19976</v>
      </c>
      <c r="H73" s="408">
        <v>0</v>
      </c>
      <c r="I73" s="408">
        <v>0</v>
      </c>
      <c r="J73" s="408">
        <v>4591</v>
      </c>
      <c r="K73" s="408">
        <v>0</v>
      </c>
      <c r="L73" s="408">
        <v>188599</v>
      </c>
      <c r="M73" s="408">
        <v>0</v>
      </c>
      <c r="N73" s="408">
        <v>190890</v>
      </c>
      <c r="O73" s="408">
        <v>3021</v>
      </c>
      <c r="P73" s="408">
        <v>0</v>
      </c>
      <c r="Q73" s="408">
        <v>0</v>
      </c>
      <c r="R73" s="408">
        <v>50190</v>
      </c>
      <c r="S73" s="408">
        <v>0</v>
      </c>
      <c r="T73" s="408">
        <v>148923</v>
      </c>
      <c r="U73" s="408">
        <v>0</v>
      </c>
      <c r="V73" s="408">
        <v>0</v>
      </c>
      <c r="W73" s="408">
        <v>0</v>
      </c>
      <c r="X73" s="408">
        <v>14496</v>
      </c>
      <c r="Y73" s="408">
        <v>0</v>
      </c>
      <c r="Z73" s="408">
        <v>0</v>
      </c>
      <c r="AA73" s="408">
        <v>0</v>
      </c>
      <c r="AB73" s="408">
        <v>0</v>
      </c>
      <c r="AC73" s="408">
        <v>0</v>
      </c>
      <c r="AD73" s="408">
        <v>2834</v>
      </c>
      <c r="AE73" s="408">
        <v>0</v>
      </c>
      <c r="AF73" s="408">
        <v>0</v>
      </c>
      <c r="AG73" s="408">
        <v>0</v>
      </c>
      <c r="AH73" s="408">
        <v>0</v>
      </c>
      <c r="AI73" s="408">
        <v>1284003</v>
      </c>
      <c r="AJ73" s="408">
        <v>105626</v>
      </c>
      <c r="AK73" s="408">
        <v>0</v>
      </c>
      <c r="AL73" s="408">
        <v>0</v>
      </c>
      <c r="AM73" s="408">
        <v>0</v>
      </c>
      <c r="AN73" s="408">
        <v>0</v>
      </c>
      <c r="AO73" s="408">
        <v>0</v>
      </c>
      <c r="AP73" s="408">
        <v>1687</v>
      </c>
      <c r="AQ73" s="408">
        <v>0</v>
      </c>
      <c r="AR73" s="408">
        <v>25567</v>
      </c>
      <c r="AS73" s="408">
        <v>278</v>
      </c>
      <c r="AT73" s="408">
        <v>0</v>
      </c>
      <c r="AU73" s="408">
        <v>0</v>
      </c>
      <c r="AV73" s="408">
        <v>0</v>
      </c>
      <c r="AW73" s="408">
        <v>1359698</v>
      </c>
      <c r="AX73" s="408">
        <v>0</v>
      </c>
      <c r="AY73" s="408">
        <v>5235</v>
      </c>
      <c r="AZ73" s="408">
        <v>44</v>
      </c>
      <c r="BA73" s="408">
        <v>278</v>
      </c>
      <c r="BB73" s="408">
        <v>60</v>
      </c>
      <c r="BC73" s="408">
        <v>0</v>
      </c>
      <c r="BD73" s="408">
        <v>0</v>
      </c>
      <c r="BE73" s="408">
        <v>0</v>
      </c>
      <c r="BF73" s="408">
        <v>73033</v>
      </c>
      <c r="BG73" s="408">
        <v>0</v>
      </c>
      <c r="BH73" s="408">
        <v>0</v>
      </c>
    </row>
    <row r="74" spans="1:60" ht="28.8" x14ac:dyDescent="0.3">
      <c r="A74" s="405">
        <v>663</v>
      </c>
      <c r="B74" s="406" t="s">
        <v>300</v>
      </c>
      <c r="D74" s="408">
        <v>6704136</v>
      </c>
      <c r="E74" s="408">
        <v>14458352</v>
      </c>
      <c r="F74" s="408">
        <v>10710425</v>
      </c>
      <c r="G74" s="408">
        <v>6258013</v>
      </c>
      <c r="H74" s="408">
        <v>13687948</v>
      </c>
      <c r="I74" s="408">
        <v>7068585</v>
      </c>
      <c r="J74" s="408">
        <v>3713871</v>
      </c>
      <c r="K74" s="408">
        <v>3034694</v>
      </c>
      <c r="L74" s="408">
        <v>7054674</v>
      </c>
      <c r="M74" s="408">
        <v>2025267</v>
      </c>
      <c r="N74" s="408">
        <v>6250471</v>
      </c>
      <c r="O74" s="408">
        <v>11003051</v>
      </c>
      <c r="P74" s="408">
        <v>5743852</v>
      </c>
      <c r="Q74" s="408">
        <v>2590744</v>
      </c>
      <c r="R74" s="408">
        <v>22696557</v>
      </c>
      <c r="S74" s="408">
        <v>31841166</v>
      </c>
      <c r="T74" s="408">
        <v>2943793</v>
      </c>
      <c r="U74" s="408">
        <v>4556097</v>
      </c>
      <c r="V74" s="408">
        <v>0</v>
      </c>
      <c r="W74" s="408">
        <v>25682966</v>
      </c>
      <c r="X74" s="408">
        <v>5173631</v>
      </c>
      <c r="Y74" s="408">
        <v>2207450</v>
      </c>
      <c r="Z74" s="408">
        <v>7982375</v>
      </c>
      <c r="AA74" s="408">
        <v>2195612</v>
      </c>
      <c r="AB74" s="408">
        <v>5153907</v>
      </c>
      <c r="AC74" s="408">
        <v>28864849</v>
      </c>
      <c r="AD74" s="408">
        <v>2835841</v>
      </c>
      <c r="AE74" s="408">
        <v>21054837</v>
      </c>
      <c r="AF74" s="408">
        <v>7500613</v>
      </c>
      <c r="AG74" s="408">
        <v>5301365</v>
      </c>
      <c r="AH74" s="408">
        <v>34692015</v>
      </c>
      <c r="AI74" s="408">
        <v>13381830</v>
      </c>
      <c r="AJ74" s="408">
        <v>14112049</v>
      </c>
      <c r="AK74" s="408">
        <v>14486357</v>
      </c>
      <c r="AL74" s="408">
        <v>13869916</v>
      </c>
      <c r="AM74" s="408">
        <v>8872078</v>
      </c>
      <c r="AN74" s="408">
        <v>9778507</v>
      </c>
      <c r="AO74" s="408">
        <v>5182844</v>
      </c>
      <c r="AP74" s="408">
        <v>10119464</v>
      </c>
      <c r="AQ74" s="408">
        <v>1960692</v>
      </c>
      <c r="AR74" s="408">
        <v>4460979</v>
      </c>
      <c r="AS74" s="408">
        <v>4199969</v>
      </c>
      <c r="AT74" s="408">
        <v>898577</v>
      </c>
      <c r="AU74" s="408">
        <v>7642998</v>
      </c>
      <c r="AV74" s="408">
        <v>6583296</v>
      </c>
      <c r="AW74" s="408">
        <v>175871234</v>
      </c>
      <c r="AX74" s="408">
        <v>2521686</v>
      </c>
      <c r="AY74" s="408">
        <v>3611295</v>
      </c>
      <c r="AZ74" s="408">
        <v>3483174</v>
      </c>
      <c r="BA74" s="408">
        <v>4199969</v>
      </c>
      <c r="BB74" s="408">
        <v>1448949</v>
      </c>
      <c r="BC74" s="408">
        <v>4470064</v>
      </c>
      <c r="BD74" s="408">
        <v>8382580</v>
      </c>
      <c r="BE74" s="408">
        <v>14050418</v>
      </c>
      <c r="BF74" s="408">
        <v>98413728</v>
      </c>
      <c r="BG74" s="408">
        <v>7067970</v>
      </c>
      <c r="BH74" s="408">
        <v>2292708</v>
      </c>
    </row>
    <row r="75" spans="1:60" ht="28.8" x14ac:dyDescent="0.3">
      <c r="A75" s="405">
        <v>906</v>
      </c>
      <c r="B75" s="406" t="s">
        <v>301</v>
      </c>
      <c r="D75" s="408">
        <v>1</v>
      </c>
      <c r="E75" s="408">
        <v>1</v>
      </c>
      <c r="F75" s="408">
        <v>1</v>
      </c>
      <c r="G75" s="408">
        <v>1</v>
      </c>
      <c r="H75" s="408">
        <v>1</v>
      </c>
      <c r="I75" s="408">
        <v>1</v>
      </c>
      <c r="J75" s="408">
        <v>1</v>
      </c>
      <c r="K75" s="408">
        <v>1</v>
      </c>
      <c r="L75" s="408">
        <v>1</v>
      </c>
      <c r="M75" s="408">
        <v>1</v>
      </c>
      <c r="N75" s="408">
        <v>1</v>
      </c>
      <c r="O75" s="408">
        <v>1</v>
      </c>
      <c r="P75" s="408">
        <v>1</v>
      </c>
      <c r="Q75" s="408">
        <v>1</v>
      </c>
      <c r="R75" s="408">
        <v>1</v>
      </c>
      <c r="S75" s="408">
        <v>1</v>
      </c>
      <c r="T75" s="408">
        <v>1</v>
      </c>
      <c r="U75" s="408">
        <v>1</v>
      </c>
      <c r="V75" s="408">
        <v>1</v>
      </c>
      <c r="W75" s="408">
        <v>1</v>
      </c>
      <c r="X75" s="408">
        <v>1</v>
      </c>
      <c r="Y75" s="408">
        <v>1</v>
      </c>
      <c r="Z75" s="408">
        <v>1</v>
      </c>
      <c r="AA75" s="408">
        <v>1</v>
      </c>
      <c r="AB75" s="408">
        <v>1</v>
      </c>
      <c r="AC75" s="408">
        <v>1</v>
      </c>
      <c r="AD75" s="408">
        <v>1</v>
      </c>
      <c r="AE75" s="408">
        <v>1</v>
      </c>
      <c r="AF75" s="408">
        <v>1</v>
      </c>
      <c r="AG75" s="408">
        <v>1</v>
      </c>
      <c r="AH75" s="408">
        <v>1</v>
      </c>
      <c r="AI75" s="408">
        <v>1</v>
      </c>
      <c r="AJ75" s="408">
        <v>1</v>
      </c>
      <c r="AK75" s="408">
        <v>1</v>
      </c>
      <c r="AL75" s="408">
        <v>1</v>
      </c>
      <c r="AM75" s="408">
        <v>1</v>
      </c>
      <c r="AN75" s="408">
        <v>1</v>
      </c>
      <c r="AO75" s="408">
        <v>1</v>
      </c>
      <c r="AP75" s="408">
        <v>1</v>
      </c>
      <c r="AQ75" s="408">
        <v>1</v>
      </c>
      <c r="AR75" s="408">
        <v>1</v>
      </c>
      <c r="AS75" s="408">
        <v>1</v>
      </c>
      <c r="AT75" s="408">
        <v>1</v>
      </c>
      <c r="AU75" s="408">
        <v>1</v>
      </c>
      <c r="AV75" s="408">
        <v>1</v>
      </c>
      <c r="AW75" s="408">
        <v>1</v>
      </c>
      <c r="AX75" s="408">
        <v>1</v>
      </c>
      <c r="AY75" s="408">
        <v>1</v>
      </c>
      <c r="AZ75" s="408">
        <v>1</v>
      </c>
      <c r="BA75" s="408">
        <v>1</v>
      </c>
      <c r="BB75" s="408">
        <v>1</v>
      </c>
      <c r="BC75" s="408">
        <v>1</v>
      </c>
      <c r="BD75" s="408">
        <v>1</v>
      </c>
      <c r="BE75" s="408">
        <v>1</v>
      </c>
      <c r="BF75" s="408">
        <v>1</v>
      </c>
      <c r="BG75" s="408">
        <v>1</v>
      </c>
      <c r="BH75" s="408">
        <v>1</v>
      </c>
    </row>
    <row r="76" spans="1:60" ht="43.2" x14ac:dyDescent="0.3">
      <c r="A76" s="405">
        <v>907</v>
      </c>
      <c r="B76" s="406" t="s">
        <v>302</v>
      </c>
      <c r="D76" s="408">
        <v>2</v>
      </c>
      <c r="E76" s="408">
        <v>2</v>
      </c>
      <c r="F76" s="408">
        <v>2</v>
      </c>
      <c r="G76" s="408">
        <v>2</v>
      </c>
      <c r="H76" s="408">
        <v>2</v>
      </c>
      <c r="I76" s="408">
        <v>2</v>
      </c>
      <c r="J76" s="408">
        <v>2</v>
      </c>
      <c r="K76" s="408">
        <v>2</v>
      </c>
      <c r="L76" s="408">
        <v>2</v>
      </c>
      <c r="M76" s="408">
        <v>2</v>
      </c>
      <c r="N76" s="408">
        <v>2</v>
      </c>
      <c r="O76" s="408">
        <v>2</v>
      </c>
      <c r="P76" s="408">
        <v>2</v>
      </c>
      <c r="Q76" s="408">
        <v>2</v>
      </c>
      <c r="R76" s="408">
        <v>2</v>
      </c>
      <c r="S76" s="408">
        <v>2</v>
      </c>
      <c r="T76" s="408">
        <v>2</v>
      </c>
      <c r="U76" s="408">
        <v>2</v>
      </c>
      <c r="V76" s="408">
        <v>2</v>
      </c>
      <c r="W76" s="408">
        <v>2</v>
      </c>
      <c r="X76" s="408">
        <v>2</v>
      </c>
      <c r="Y76" s="408">
        <v>2</v>
      </c>
      <c r="Z76" s="408">
        <v>2</v>
      </c>
      <c r="AA76" s="408">
        <v>2</v>
      </c>
      <c r="AB76" s="408">
        <v>2</v>
      </c>
      <c r="AC76" s="408">
        <v>2</v>
      </c>
      <c r="AD76" s="408">
        <v>2</v>
      </c>
      <c r="AE76" s="408">
        <v>2</v>
      </c>
      <c r="AF76" s="408">
        <v>2</v>
      </c>
      <c r="AG76" s="408">
        <v>2</v>
      </c>
      <c r="AH76" s="408">
        <v>2</v>
      </c>
      <c r="AI76" s="408">
        <v>2</v>
      </c>
      <c r="AJ76" s="408">
        <v>2</v>
      </c>
      <c r="AK76" s="408">
        <v>2</v>
      </c>
      <c r="AL76" s="408">
        <v>2</v>
      </c>
      <c r="AM76" s="408">
        <v>2</v>
      </c>
      <c r="AN76" s="408">
        <v>2</v>
      </c>
      <c r="AO76" s="408">
        <v>2</v>
      </c>
      <c r="AP76" s="408">
        <v>2</v>
      </c>
      <c r="AQ76" s="408">
        <v>2</v>
      </c>
      <c r="AR76" s="408">
        <v>2</v>
      </c>
      <c r="AS76" s="408">
        <v>2</v>
      </c>
      <c r="AT76" s="408">
        <v>2</v>
      </c>
      <c r="AU76" s="408">
        <v>2</v>
      </c>
      <c r="AV76" s="408">
        <v>2</v>
      </c>
      <c r="AW76" s="408">
        <v>2</v>
      </c>
      <c r="AX76" s="408">
        <v>2</v>
      </c>
      <c r="AY76" s="408">
        <v>2</v>
      </c>
      <c r="AZ76" s="408">
        <v>2</v>
      </c>
      <c r="BA76" s="408">
        <v>2</v>
      </c>
      <c r="BB76" s="408">
        <v>2</v>
      </c>
      <c r="BC76" s="408">
        <v>2</v>
      </c>
      <c r="BD76" s="408">
        <v>2</v>
      </c>
      <c r="BE76" s="408">
        <v>2</v>
      </c>
      <c r="BF76" s="408">
        <v>2</v>
      </c>
      <c r="BG76" s="408">
        <v>2</v>
      </c>
      <c r="BH76" s="408">
        <v>2</v>
      </c>
    </row>
    <row r="77" spans="1:60" ht="72" x14ac:dyDescent="0.3">
      <c r="A77" s="405">
        <v>947</v>
      </c>
      <c r="B77" s="406" t="s">
        <v>303</v>
      </c>
      <c r="D77" s="408" t="s">
        <v>674</v>
      </c>
      <c r="E77" s="408" t="s">
        <v>456</v>
      </c>
      <c r="F77" s="408" t="s">
        <v>457</v>
      </c>
      <c r="G77" s="408" t="s">
        <v>348</v>
      </c>
      <c r="H77" s="408" t="s">
        <v>380</v>
      </c>
      <c r="I77" s="408">
        <v>0</v>
      </c>
      <c r="J77" s="408" t="s">
        <v>372</v>
      </c>
      <c r="K77" s="408" t="s">
        <v>675</v>
      </c>
      <c r="L77" s="408">
        <v>0</v>
      </c>
      <c r="M77" s="408" t="s">
        <v>380</v>
      </c>
      <c r="N77" s="408" t="s">
        <v>459</v>
      </c>
      <c r="O77" s="408" t="s">
        <v>455</v>
      </c>
      <c r="P77" s="408">
        <v>0</v>
      </c>
      <c r="Q77" s="408" t="s">
        <v>676</v>
      </c>
      <c r="R77" s="408" t="s">
        <v>930</v>
      </c>
      <c r="S77" s="408" t="s">
        <v>677</v>
      </c>
      <c r="T77" s="408">
        <v>0</v>
      </c>
      <c r="U77" s="408" t="s">
        <v>931</v>
      </c>
      <c r="V77" s="408" t="s">
        <v>373</v>
      </c>
      <c r="W77" s="408" t="s">
        <v>462</v>
      </c>
      <c r="X77" s="408" t="s">
        <v>365</v>
      </c>
      <c r="Y77" s="408" t="s">
        <v>454</v>
      </c>
      <c r="Z77" s="408" t="s">
        <v>348</v>
      </c>
      <c r="AA77" s="408">
        <v>0</v>
      </c>
      <c r="AB77" s="408" t="s">
        <v>932</v>
      </c>
      <c r="AC77" s="408" t="s">
        <v>373</v>
      </c>
      <c r="AD77" s="408" t="s">
        <v>465</v>
      </c>
      <c r="AE77" s="408" t="s">
        <v>466</v>
      </c>
      <c r="AF77" s="408">
        <v>0</v>
      </c>
      <c r="AG77" s="408">
        <v>0</v>
      </c>
      <c r="AH77" s="408" t="s">
        <v>468</v>
      </c>
      <c r="AI77" s="408" t="s">
        <v>469</v>
      </c>
      <c r="AJ77" s="408" t="s">
        <v>933</v>
      </c>
      <c r="AK77" s="408">
        <v>0</v>
      </c>
      <c r="AL77" s="408" t="s">
        <v>471</v>
      </c>
      <c r="AM77" s="408" t="s">
        <v>934</v>
      </c>
      <c r="AN77" s="408" t="s">
        <v>472</v>
      </c>
      <c r="AO77" s="408" t="s">
        <v>473</v>
      </c>
      <c r="AP77" s="408" t="s">
        <v>460</v>
      </c>
      <c r="AQ77" s="408" t="s">
        <v>474</v>
      </c>
      <c r="AR77" s="408" t="s">
        <v>678</v>
      </c>
      <c r="AS77" s="408" t="s">
        <v>475</v>
      </c>
      <c r="AT77" s="408" t="s">
        <v>476</v>
      </c>
      <c r="AU77" s="408" t="s">
        <v>477</v>
      </c>
      <c r="AV77" s="408" t="s">
        <v>364</v>
      </c>
      <c r="AW77" s="408" t="s">
        <v>478</v>
      </c>
      <c r="AX77" s="408" t="s">
        <v>935</v>
      </c>
      <c r="AY77" s="408" t="s">
        <v>479</v>
      </c>
      <c r="AZ77" s="408" t="s">
        <v>480</v>
      </c>
      <c r="BA77" s="408" t="s">
        <v>481</v>
      </c>
      <c r="BB77" s="408" t="s">
        <v>482</v>
      </c>
      <c r="BC77" s="408" t="s">
        <v>483</v>
      </c>
      <c r="BD77" s="408" t="s">
        <v>484</v>
      </c>
      <c r="BE77" s="408" t="s">
        <v>485</v>
      </c>
      <c r="BF77" s="408" t="s">
        <v>664</v>
      </c>
      <c r="BG77" s="408">
        <v>0</v>
      </c>
      <c r="BH77" s="408" t="s">
        <v>679</v>
      </c>
    </row>
    <row r="78" spans="1:60" ht="72" x14ac:dyDescent="0.3">
      <c r="A78" s="405">
        <v>948</v>
      </c>
      <c r="B78" s="406" t="s">
        <v>304</v>
      </c>
      <c r="D78" s="408" t="s">
        <v>680</v>
      </c>
      <c r="E78" s="408" t="s">
        <v>366</v>
      </c>
      <c r="F78" s="408" t="s">
        <v>487</v>
      </c>
      <c r="G78" s="408" t="s">
        <v>366</v>
      </c>
      <c r="H78" s="408" t="s">
        <v>488</v>
      </c>
      <c r="I78" s="408" t="s">
        <v>489</v>
      </c>
      <c r="J78" s="408" t="s">
        <v>490</v>
      </c>
      <c r="K78" s="408" t="s">
        <v>681</v>
      </c>
      <c r="L78" s="408" t="s">
        <v>491</v>
      </c>
      <c r="M78" s="408" t="s">
        <v>682</v>
      </c>
      <c r="N78" s="408" t="s">
        <v>492</v>
      </c>
      <c r="O78" s="408" t="s">
        <v>503</v>
      </c>
      <c r="P78" s="408" t="s">
        <v>382</v>
      </c>
      <c r="Q78" s="408" t="s">
        <v>665</v>
      </c>
      <c r="R78" s="408" t="s">
        <v>936</v>
      </c>
      <c r="S78" s="408" t="s">
        <v>683</v>
      </c>
      <c r="T78" s="408" t="s">
        <v>494</v>
      </c>
      <c r="U78" s="408" t="s">
        <v>937</v>
      </c>
      <c r="V78" s="408" t="s">
        <v>495</v>
      </c>
      <c r="W78" s="408" t="s">
        <v>496</v>
      </c>
      <c r="X78" s="408" t="s">
        <v>497</v>
      </c>
      <c r="Y78" s="408" t="s">
        <v>498</v>
      </c>
      <c r="Z78" s="408" t="s">
        <v>486</v>
      </c>
      <c r="AA78" s="408" t="s">
        <v>499</v>
      </c>
      <c r="AB78" s="408" t="s">
        <v>938</v>
      </c>
      <c r="AC78" s="408" t="s">
        <v>495</v>
      </c>
      <c r="AD78" s="408" t="s">
        <v>501</v>
      </c>
      <c r="AE78" s="408" t="s">
        <v>502</v>
      </c>
      <c r="AF78" s="408" t="s">
        <v>503</v>
      </c>
      <c r="AG78" s="408" t="s">
        <v>504</v>
      </c>
      <c r="AH78" s="408" t="s">
        <v>505</v>
      </c>
      <c r="AI78" s="408" t="s">
        <v>506</v>
      </c>
      <c r="AJ78" s="408" t="s">
        <v>939</v>
      </c>
      <c r="AK78" s="408" t="s">
        <v>508</v>
      </c>
      <c r="AL78" s="408" t="s">
        <v>509</v>
      </c>
      <c r="AM78" s="408" t="s">
        <v>940</v>
      </c>
      <c r="AN78" s="408" t="s">
        <v>510</v>
      </c>
      <c r="AO78" s="408" t="s">
        <v>368</v>
      </c>
      <c r="AP78" s="408" t="s">
        <v>493</v>
      </c>
      <c r="AQ78" s="408" t="s">
        <v>511</v>
      </c>
      <c r="AR78" s="408" t="s">
        <v>684</v>
      </c>
      <c r="AS78" s="408" t="s">
        <v>685</v>
      </c>
      <c r="AT78" s="408" t="s">
        <v>512</v>
      </c>
      <c r="AU78" s="408" t="s">
        <v>513</v>
      </c>
      <c r="AV78" s="408" t="s">
        <v>514</v>
      </c>
      <c r="AW78" s="408" t="s">
        <v>367</v>
      </c>
      <c r="AX78" s="408" t="s">
        <v>941</v>
      </c>
      <c r="AY78" s="408" t="s">
        <v>515</v>
      </c>
      <c r="AZ78" s="408" t="s">
        <v>516</v>
      </c>
      <c r="BA78" s="408" t="s">
        <v>517</v>
      </c>
      <c r="BB78" s="408" t="s">
        <v>518</v>
      </c>
      <c r="BC78" s="408" t="s">
        <v>196</v>
      </c>
      <c r="BD78" s="408" t="s">
        <v>519</v>
      </c>
      <c r="BE78" s="408" t="s">
        <v>257</v>
      </c>
      <c r="BF78" s="408" t="s">
        <v>686</v>
      </c>
      <c r="BG78" s="408" t="s">
        <v>520</v>
      </c>
      <c r="BH78" s="408" t="s">
        <v>647</v>
      </c>
    </row>
    <row r="79" spans="1:60" ht="57.6" x14ac:dyDescent="0.3">
      <c r="A79" s="405">
        <v>949</v>
      </c>
      <c r="B79" s="406" t="s">
        <v>305</v>
      </c>
      <c r="D79" s="408" t="s">
        <v>156</v>
      </c>
      <c r="E79" s="408" t="s">
        <v>156</v>
      </c>
      <c r="F79" s="408" t="s">
        <v>156</v>
      </c>
      <c r="G79" s="408" t="s">
        <v>156</v>
      </c>
      <c r="H79" s="408" t="s">
        <v>156</v>
      </c>
      <c r="I79" s="408" t="s">
        <v>156</v>
      </c>
      <c r="J79" s="408" t="s">
        <v>156</v>
      </c>
      <c r="K79" s="408" t="s">
        <v>156</v>
      </c>
      <c r="L79" s="408" t="s">
        <v>156</v>
      </c>
      <c r="M79" s="408" t="s">
        <v>156</v>
      </c>
      <c r="N79" s="408" t="s">
        <v>156</v>
      </c>
      <c r="O79" s="408" t="s">
        <v>156</v>
      </c>
      <c r="P79" s="408" t="s">
        <v>156</v>
      </c>
      <c r="Q79" s="408" t="s">
        <v>156</v>
      </c>
      <c r="R79" s="408" t="s">
        <v>156</v>
      </c>
      <c r="S79" s="408" t="s">
        <v>156</v>
      </c>
      <c r="T79" s="408" t="s">
        <v>156</v>
      </c>
      <c r="U79" s="408" t="s">
        <v>169</v>
      </c>
      <c r="V79" s="408" t="s">
        <v>156</v>
      </c>
      <c r="W79" s="408" t="s">
        <v>156</v>
      </c>
      <c r="X79" s="408" t="s">
        <v>156</v>
      </c>
      <c r="Y79" s="408" t="s">
        <v>156</v>
      </c>
      <c r="Z79" s="408" t="s">
        <v>156</v>
      </c>
      <c r="AA79" s="408" t="s">
        <v>156</v>
      </c>
      <c r="AB79" s="408" t="s">
        <v>156</v>
      </c>
      <c r="AC79" s="408" t="s">
        <v>156</v>
      </c>
      <c r="AD79" s="408" t="s">
        <v>156</v>
      </c>
      <c r="AE79" s="408" t="s">
        <v>156</v>
      </c>
      <c r="AF79" s="408" t="s">
        <v>156</v>
      </c>
      <c r="AG79" s="408" t="s">
        <v>156</v>
      </c>
      <c r="AH79" s="408" t="s">
        <v>156</v>
      </c>
      <c r="AI79" s="408" t="s">
        <v>156</v>
      </c>
      <c r="AJ79" s="408" t="s">
        <v>156</v>
      </c>
      <c r="AK79" s="408" t="s">
        <v>156</v>
      </c>
      <c r="AL79" s="408" t="s">
        <v>156</v>
      </c>
      <c r="AM79" s="408" t="s">
        <v>169</v>
      </c>
      <c r="AN79" s="408" t="s">
        <v>156</v>
      </c>
      <c r="AO79" s="408" t="s">
        <v>156</v>
      </c>
      <c r="AP79" s="408" t="s">
        <v>156</v>
      </c>
      <c r="AQ79" s="408" t="s">
        <v>156</v>
      </c>
      <c r="AR79" s="408" t="s">
        <v>156</v>
      </c>
      <c r="AS79" s="408" t="s">
        <v>156</v>
      </c>
      <c r="AT79" s="408" t="s">
        <v>156</v>
      </c>
      <c r="AU79" s="408" t="s">
        <v>156</v>
      </c>
      <c r="AV79" s="408" t="s">
        <v>156</v>
      </c>
      <c r="AW79" s="408" t="s">
        <v>156</v>
      </c>
      <c r="AX79" s="408" t="s">
        <v>156</v>
      </c>
      <c r="AY79" s="408" t="s">
        <v>156</v>
      </c>
      <c r="AZ79" s="408" t="s">
        <v>156</v>
      </c>
      <c r="BA79" s="408" t="s">
        <v>156</v>
      </c>
      <c r="BB79" s="408" t="s">
        <v>169</v>
      </c>
      <c r="BC79" s="408" t="s">
        <v>156</v>
      </c>
      <c r="BD79" s="408" t="s">
        <v>156</v>
      </c>
      <c r="BE79" s="408" t="s">
        <v>156</v>
      </c>
      <c r="BF79" s="408" t="s">
        <v>156</v>
      </c>
      <c r="BG79" s="408" t="s">
        <v>156</v>
      </c>
      <c r="BH79" s="408" t="s">
        <v>156</v>
      </c>
    </row>
    <row r="80" spans="1:60" ht="57.6" x14ac:dyDescent="0.3">
      <c r="A80" s="405">
        <v>950</v>
      </c>
      <c r="B80" s="406" t="s">
        <v>306</v>
      </c>
      <c r="D80" s="408" t="s">
        <v>17</v>
      </c>
      <c r="E80" s="408" t="s">
        <v>17</v>
      </c>
      <c r="F80" s="408" t="s">
        <v>17</v>
      </c>
      <c r="G80" s="408" t="s">
        <v>17</v>
      </c>
      <c r="H80" s="408" t="s">
        <v>17</v>
      </c>
      <c r="I80" s="408" t="s">
        <v>17</v>
      </c>
      <c r="J80" s="408" t="s">
        <v>17</v>
      </c>
      <c r="K80" s="408" t="s">
        <v>17</v>
      </c>
      <c r="L80" s="408" t="s">
        <v>17</v>
      </c>
      <c r="M80" s="408" t="s">
        <v>17</v>
      </c>
      <c r="N80" s="408" t="s">
        <v>17</v>
      </c>
      <c r="O80" s="408" t="s">
        <v>17</v>
      </c>
      <c r="P80" s="408" t="s">
        <v>18</v>
      </c>
      <c r="Q80" s="408" t="s">
        <v>17</v>
      </c>
      <c r="R80" s="408" t="s">
        <v>17</v>
      </c>
      <c r="S80" s="408" t="s">
        <v>17</v>
      </c>
      <c r="T80" s="408" t="s">
        <v>17</v>
      </c>
      <c r="U80" s="408" t="s">
        <v>17</v>
      </c>
      <c r="V80" s="408" t="s">
        <v>17</v>
      </c>
      <c r="W80" s="408" t="s">
        <v>17</v>
      </c>
      <c r="X80" s="408" t="s">
        <v>17</v>
      </c>
      <c r="Y80" s="408" t="s">
        <v>17</v>
      </c>
      <c r="Z80" s="408" t="s">
        <v>17</v>
      </c>
      <c r="AA80" s="408" t="s">
        <v>17</v>
      </c>
      <c r="AB80" s="408" t="s">
        <v>17</v>
      </c>
      <c r="AC80" s="408" t="s">
        <v>17</v>
      </c>
      <c r="AD80" s="408" t="s">
        <v>17</v>
      </c>
      <c r="AE80" s="408" t="s">
        <v>17</v>
      </c>
      <c r="AF80" s="408" t="s">
        <v>17</v>
      </c>
      <c r="AG80" s="408" t="s">
        <v>17</v>
      </c>
      <c r="AH80" s="408" t="s">
        <v>17</v>
      </c>
      <c r="AI80" s="408" t="s">
        <v>17</v>
      </c>
      <c r="AJ80" s="408" t="s">
        <v>17</v>
      </c>
      <c r="AK80" s="408" t="s">
        <v>17</v>
      </c>
      <c r="AL80" s="408" t="s">
        <v>17</v>
      </c>
      <c r="AM80" s="408" t="s">
        <v>17</v>
      </c>
      <c r="AN80" s="408" t="s">
        <v>17</v>
      </c>
      <c r="AO80" s="408" t="s">
        <v>17</v>
      </c>
      <c r="AP80" s="408" t="s">
        <v>17</v>
      </c>
      <c r="AQ80" s="408" t="s">
        <v>17</v>
      </c>
      <c r="AR80" s="408" t="s">
        <v>17</v>
      </c>
      <c r="AS80" s="408" t="s">
        <v>17</v>
      </c>
      <c r="AT80" s="408" t="s">
        <v>17</v>
      </c>
      <c r="AU80" s="408" t="s">
        <v>17</v>
      </c>
      <c r="AV80" s="408" t="s">
        <v>17</v>
      </c>
      <c r="AW80" s="408" t="s">
        <v>17</v>
      </c>
      <c r="AX80" s="408" t="s">
        <v>17</v>
      </c>
      <c r="AY80" s="408" t="s">
        <v>17</v>
      </c>
      <c r="AZ80" s="408" t="s">
        <v>17</v>
      </c>
      <c r="BA80" s="408" t="s">
        <v>17</v>
      </c>
      <c r="BB80" s="408" t="s">
        <v>17</v>
      </c>
      <c r="BC80" s="408" t="s">
        <v>17</v>
      </c>
      <c r="BD80" s="408" t="s">
        <v>17</v>
      </c>
      <c r="BE80" s="408" t="s">
        <v>17</v>
      </c>
      <c r="BF80" s="408" t="s">
        <v>17</v>
      </c>
      <c r="BG80" s="408" t="s">
        <v>17</v>
      </c>
      <c r="BH80" s="408" t="s">
        <v>17</v>
      </c>
    </row>
    <row r="81" spans="1:60" ht="43.2" x14ac:dyDescent="0.3">
      <c r="A81" s="405">
        <v>951</v>
      </c>
      <c r="B81" s="406" t="s">
        <v>307</v>
      </c>
      <c r="D81" s="408">
        <v>2</v>
      </c>
      <c r="E81" s="408">
        <v>2</v>
      </c>
      <c r="F81" s="408">
        <v>2</v>
      </c>
      <c r="G81" s="408">
        <v>2</v>
      </c>
      <c r="H81" s="408">
        <v>2</v>
      </c>
      <c r="I81" s="408">
        <v>2</v>
      </c>
      <c r="J81" s="408">
        <v>2</v>
      </c>
      <c r="K81" s="408">
        <v>2</v>
      </c>
      <c r="L81" s="408">
        <v>2</v>
      </c>
      <c r="M81" s="408">
        <v>2</v>
      </c>
      <c r="N81" s="408">
        <v>2</v>
      </c>
      <c r="O81" s="408">
        <v>2</v>
      </c>
      <c r="P81" s="408">
        <v>2</v>
      </c>
      <c r="Q81" s="408">
        <v>2</v>
      </c>
      <c r="R81" s="408">
        <v>2</v>
      </c>
      <c r="S81" s="408">
        <v>2</v>
      </c>
      <c r="T81" s="408">
        <v>2</v>
      </c>
      <c r="U81" s="408">
        <v>2</v>
      </c>
      <c r="V81" s="408">
        <v>2</v>
      </c>
      <c r="W81" s="408">
        <v>2</v>
      </c>
      <c r="X81" s="408">
        <v>2</v>
      </c>
      <c r="Y81" s="408">
        <v>2</v>
      </c>
      <c r="Z81" s="408">
        <v>2</v>
      </c>
      <c r="AA81" s="408">
        <v>2</v>
      </c>
      <c r="AB81" s="408">
        <v>2</v>
      </c>
      <c r="AC81" s="408">
        <v>2</v>
      </c>
      <c r="AD81" s="408">
        <v>2</v>
      </c>
      <c r="AE81" s="408">
        <v>2</v>
      </c>
      <c r="AF81" s="408">
        <v>2</v>
      </c>
      <c r="AG81" s="408">
        <v>2</v>
      </c>
      <c r="AH81" s="408">
        <v>2</v>
      </c>
      <c r="AI81" s="408">
        <v>2</v>
      </c>
      <c r="AJ81" s="408">
        <v>2</v>
      </c>
      <c r="AK81" s="408">
        <v>2</v>
      </c>
      <c r="AL81" s="408">
        <v>2</v>
      </c>
      <c r="AM81" s="408">
        <v>2</v>
      </c>
      <c r="AN81" s="408">
        <v>2</v>
      </c>
      <c r="AO81" s="408">
        <v>2</v>
      </c>
      <c r="AP81" s="408">
        <v>2</v>
      </c>
      <c r="AQ81" s="408">
        <v>2</v>
      </c>
      <c r="AR81" s="408">
        <v>1</v>
      </c>
      <c r="AS81" s="408">
        <v>2</v>
      </c>
      <c r="AT81" s="408">
        <v>2</v>
      </c>
      <c r="AU81" s="408">
        <v>2</v>
      </c>
      <c r="AV81" s="408">
        <v>2</v>
      </c>
      <c r="AW81" s="408">
        <v>2</v>
      </c>
      <c r="AX81" s="408">
        <v>2</v>
      </c>
      <c r="AY81" s="408">
        <v>2</v>
      </c>
      <c r="AZ81" s="408">
        <v>2</v>
      </c>
      <c r="BA81" s="408">
        <v>2</v>
      </c>
      <c r="BB81" s="408">
        <v>2</v>
      </c>
      <c r="BC81" s="408">
        <v>2</v>
      </c>
      <c r="BD81" s="408">
        <v>2</v>
      </c>
      <c r="BE81" s="408">
        <v>2</v>
      </c>
      <c r="BF81" s="408">
        <v>2</v>
      </c>
      <c r="BG81" s="408">
        <v>2</v>
      </c>
      <c r="BH81" s="408">
        <v>2</v>
      </c>
    </row>
    <row r="82" spans="1:60" ht="115.2" x14ac:dyDescent="0.3">
      <c r="A82" s="405">
        <v>952</v>
      </c>
      <c r="B82" s="406" t="s">
        <v>308</v>
      </c>
      <c r="D82" s="408" t="s">
        <v>942</v>
      </c>
      <c r="G82" s="408" t="s">
        <v>355</v>
      </c>
      <c r="H82" s="408" t="s">
        <v>525</v>
      </c>
      <c r="J82" s="408" t="s">
        <v>526</v>
      </c>
      <c r="K82" s="408" t="s">
        <v>943</v>
      </c>
      <c r="L82" s="408" t="s">
        <v>527</v>
      </c>
      <c r="O82" s="408" t="s">
        <v>667</v>
      </c>
      <c r="Q82" s="408" t="s">
        <v>687</v>
      </c>
      <c r="R82" s="408" t="s">
        <v>666</v>
      </c>
      <c r="S82" s="408" t="s">
        <v>666</v>
      </c>
      <c r="U82" s="408" t="s">
        <v>688</v>
      </c>
      <c r="V82" s="408" t="s">
        <v>944</v>
      </c>
      <c r="X82" s="408" t="s">
        <v>689</v>
      </c>
      <c r="Y82" s="408" t="s">
        <v>528</v>
      </c>
      <c r="Z82" s="408" t="s">
        <v>945</v>
      </c>
      <c r="AA82" s="408" t="s">
        <v>690</v>
      </c>
      <c r="AB82" s="408" t="s">
        <v>691</v>
      </c>
      <c r="AC82" s="408" t="s">
        <v>944</v>
      </c>
      <c r="AG82" s="408" t="s">
        <v>524</v>
      </c>
      <c r="AH82" s="408" t="s">
        <v>946</v>
      </c>
      <c r="AI82" s="408" t="s">
        <v>349</v>
      </c>
      <c r="AK82" s="408" t="s">
        <v>529</v>
      </c>
      <c r="AL82" s="408" t="s">
        <v>523</v>
      </c>
      <c r="AN82" s="408" t="s">
        <v>374</v>
      </c>
      <c r="AO82" s="408" t="s">
        <v>530</v>
      </c>
      <c r="AQ82" s="408" t="s">
        <v>531</v>
      </c>
      <c r="AS82" s="408" t="s">
        <v>947</v>
      </c>
      <c r="AT82" s="408" t="s">
        <v>532</v>
      </c>
      <c r="AU82" s="408" t="s">
        <v>533</v>
      </c>
      <c r="AV82" s="408" t="s">
        <v>534</v>
      </c>
      <c r="AW82" s="408" t="s">
        <v>521</v>
      </c>
      <c r="AY82" s="408" t="s">
        <v>692</v>
      </c>
      <c r="BA82" s="408" t="s">
        <v>354</v>
      </c>
      <c r="BB82" s="408" t="s">
        <v>693</v>
      </c>
      <c r="BC82" s="408" t="s">
        <v>535</v>
      </c>
      <c r="BE82" s="408" t="s">
        <v>523</v>
      </c>
      <c r="BF82" s="408" t="s">
        <v>694</v>
      </c>
      <c r="BG82" s="408" t="s">
        <v>522</v>
      </c>
      <c r="BH82" s="408" t="s">
        <v>695</v>
      </c>
    </row>
    <row r="83" spans="1:60" ht="43.2" x14ac:dyDescent="0.3">
      <c r="A83" s="405">
        <v>953</v>
      </c>
      <c r="B83" s="406" t="s">
        <v>309</v>
      </c>
      <c r="D83" s="408">
        <v>2</v>
      </c>
      <c r="E83" s="408">
        <v>2</v>
      </c>
      <c r="F83" s="408">
        <v>2</v>
      </c>
      <c r="G83" s="408">
        <v>2</v>
      </c>
      <c r="H83" s="408">
        <v>2</v>
      </c>
      <c r="I83" s="408">
        <v>2</v>
      </c>
      <c r="J83" s="408">
        <v>2</v>
      </c>
      <c r="K83" s="408">
        <v>1</v>
      </c>
      <c r="L83" s="408">
        <v>2</v>
      </c>
      <c r="M83" s="408">
        <v>2</v>
      </c>
      <c r="N83" s="408">
        <v>2</v>
      </c>
      <c r="O83" s="408">
        <v>2</v>
      </c>
      <c r="P83" s="408">
        <v>2</v>
      </c>
      <c r="Q83" s="408">
        <v>2</v>
      </c>
      <c r="R83" s="408">
        <v>1</v>
      </c>
      <c r="S83" s="408">
        <v>2</v>
      </c>
      <c r="T83" s="408">
        <v>2</v>
      </c>
      <c r="U83" s="408">
        <v>2</v>
      </c>
      <c r="V83" s="408">
        <v>2</v>
      </c>
      <c r="W83" s="408">
        <v>2</v>
      </c>
      <c r="X83" s="408">
        <v>2</v>
      </c>
      <c r="Y83" s="408">
        <v>2</v>
      </c>
      <c r="Z83" s="408">
        <v>2</v>
      </c>
      <c r="AA83" s="408">
        <v>2</v>
      </c>
      <c r="AB83" s="408">
        <v>2</v>
      </c>
      <c r="AC83" s="408">
        <v>1</v>
      </c>
      <c r="AD83" s="408">
        <v>2</v>
      </c>
      <c r="AE83" s="408">
        <v>2</v>
      </c>
      <c r="AF83" s="408">
        <v>2</v>
      </c>
      <c r="AG83" s="408">
        <v>2</v>
      </c>
      <c r="AH83" s="408">
        <v>2</v>
      </c>
      <c r="AI83" s="408">
        <v>2</v>
      </c>
      <c r="AJ83" s="408">
        <v>2</v>
      </c>
      <c r="AK83" s="408">
        <v>2</v>
      </c>
      <c r="AL83" s="408">
        <v>2</v>
      </c>
      <c r="AM83" s="408">
        <v>2</v>
      </c>
      <c r="AN83" s="408">
        <v>2</v>
      </c>
      <c r="AO83" s="408">
        <v>2</v>
      </c>
      <c r="AP83" s="408">
        <v>2</v>
      </c>
      <c r="AQ83" s="408">
        <v>2</v>
      </c>
      <c r="AR83" s="408">
        <v>2</v>
      </c>
      <c r="AS83" s="408">
        <v>2</v>
      </c>
      <c r="AT83" s="408">
        <v>2</v>
      </c>
      <c r="AU83" s="408">
        <v>2</v>
      </c>
      <c r="AV83" s="408">
        <v>2</v>
      </c>
      <c r="AW83" s="408">
        <v>2</v>
      </c>
      <c r="AX83" s="408">
        <v>2</v>
      </c>
      <c r="AY83" s="408">
        <v>2</v>
      </c>
      <c r="AZ83" s="408">
        <v>2</v>
      </c>
      <c r="BA83" s="408">
        <v>2</v>
      </c>
      <c r="BB83" s="408">
        <v>2</v>
      </c>
      <c r="BC83" s="408">
        <v>2</v>
      </c>
      <c r="BD83" s="408">
        <v>2</v>
      </c>
      <c r="BE83" s="408">
        <v>2</v>
      </c>
      <c r="BF83" s="408">
        <v>2</v>
      </c>
      <c r="BG83" s="408">
        <v>2</v>
      </c>
      <c r="BH83" s="408">
        <v>2</v>
      </c>
    </row>
    <row r="84" spans="1:60" ht="100.8" x14ac:dyDescent="0.3">
      <c r="A84" s="405">
        <v>954</v>
      </c>
      <c r="B84" s="406" t="s">
        <v>154</v>
      </c>
      <c r="D84" s="408" t="s">
        <v>17</v>
      </c>
      <c r="E84" s="408" t="s">
        <v>17</v>
      </c>
      <c r="F84" s="408" t="s">
        <v>17</v>
      </c>
      <c r="G84" s="408" t="s">
        <v>17</v>
      </c>
      <c r="H84" s="408" t="s">
        <v>17</v>
      </c>
      <c r="I84" s="408" t="s">
        <v>17</v>
      </c>
      <c r="J84" s="408" t="s">
        <v>17</v>
      </c>
      <c r="K84" s="408" t="s">
        <v>17</v>
      </c>
      <c r="L84" s="408" t="s">
        <v>17</v>
      </c>
      <c r="M84" s="408" t="s">
        <v>17</v>
      </c>
      <c r="N84" s="408" t="s">
        <v>17</v>
      </c>
      <c r="O84" s="408" t="s">
        <v>17</v>
      </c>
      <c r="P84" s="408" t="s">
        <v>17</v>
      </c>
      <c r="Q84" s="408" t="s">
        <v>17</v>
      </c>
      <c r="R84" s="408" t="s">
        <v>17</v>
      </c>
      <c r="S84" s="408" t="s">
        <v>17</v>
      </c>
      <c r="T84" s="408" t="s">
        <v>17</v>
      </c>
      <c r="U84" s="408" t="s">
        <v>17</v>
      </c>
      <c r="V84" s="408" t="s">
        <v>17</v>
      </c>
      <c r="W84" s="408" t="s">
        <v>17</v>
      </c>
      <c r="X84" s="408" t="s">
        <v>17</v>
      </c>
      <c r="Y84" s="408" t="s">
        <v>17</v>
      </c>
      <c r="Z84" s="408" t="s">
        <v>17</v>
      </c>
      <c r="AA84" s="408" t="s">
        <v>17</v>
      </c>
      <c r="AB84" s="408" t="s">
        <v>17</v>
      </c>
      <c r="AC84" s="408" t="s">
        <v>17</v>
      </c>
      <c r="AD84" s="408" t="s">
        <v>17</v>
      </c>
      <c r="AE84" s="408" t="s">
        <v>17</v>
      </c>
      <c r="AF84" s="408" t="s">
        <v>17</v>
      </c>
      <c r="AG84" s="408" t="s">
        <v>17</v>
      </c>
      <c r="AH84" s="408" t="s">
        <v>17</v>
      </c>
      <c r="AI84" s="408" t="s">
        <v>17</v>
      </c>
      <c r="AJ84" s="408" t="s">
        <v>17</v>
      </c>
      <c r="AK84" s="408" t="s">
        <v>17</v>
      </c>
      <c r="AL84" s="408" t="s">
        <v>17</v>
      </c>
      <c r="AM84" s="408" t="s">
        <v>17</v>
      </c>
      <c r="AN84" s="408" t="s">
        <v>17</v>
      </c>
      <c r="AO84" s="408" t="s">
        <v>17</v>
      </c>
      <c r="AP84" s="408" t="s">
        <v>17</v>
      </c>
      <c r="AQ84" s="408" t="s">
        <v>17</v>
      </c>
      <c r="AR84" s="408" t="s">
        <v>17</v>
      </c>
      <c r="AS84" s="408" t="s">
        <v>17</v>
      </c>
      <c r="AT84" s="408" t="s">
        <v>17</v>
      </c>
      <c r="AU84" s="408" t="s">
        <v>17</v>
      </c>
      <c r="AV84" s="408" t="s">
        <v>17</v>
      </c>
      <c r="AW84" s="408" t="s">
        <v>17</v>
      </c>
      <c r="AX84" s="408" t="s">
        <v>17</v>
      </c>
      <c r="AY84" s="408" t="s">
        <v>17</v>
      </c>
      <c r="AZ84" s="408" t="s">
        <v>17</v>
      </c>
      <c r="BA84" s="408" t="s">
        <v>17</v>
      </c>
      <c r="BB84" s="408" t="s">
        <v>17</v>
      </c>
      <c r="BC84" s="408" t="s">
        <v>17</v>
      </c>
      <c r="BD84" s="408" t="s">
        <v>17</v>
      </c>
      <c r="BE84" s="408" t="s">
        <v>17</v>
      </c>
      <c r="BF84" s="408" t="s">
        <v>17</v>
      </c>
      <c r="BG84" s="408" t="s">
        <v>17</v>
      </c>
      <c r="BH84" s="408" t="s">
        <v>17</v>
      </c>
    </row>
    <row r="85" spans="1:60" ht="43.2" x14ac:dyDescent="0.3">
      <c r="A85" s="405">
        <v>955</v>
      </c>
      <c r="B85" s="406" t="s">
        <v>310</v>
      </c>
      <c r="D85" s="408">
        <v>0</v>
      </c>
      <c r="E85" s="408">
        <v>1</v>
      </c>
      <c r="F85" s="408">
        <v>0</v>
      </c>
      <c r="G85" s="408">
        <v>0</v>
      </c>
      <c r="H85" s="408">
        <v>0</v>
      </c>
      <c r="I85" s="408">
        <v>0</v>
      </c>
      <c r="J85" s="408">
        <v>0</v>
      </c>
      <c r="K85" s="408">
        <v>0</v>
      </c>
      <c r="L85" s="408">
        <v>0</v>
      </c>
      <c r="M85" s="408">
        <v>1</v>
      </c>
      <c r="N85" s="408">
        <v>0</v>
      </c>
      <c r="O85" s="408">
        <v>0</v>
      </c>
      <c r="P85" s="408">
        <v>0</v>
      </c>
      <c r="Q85" s="408">
        <v>0</v>
      </c>
      <c r="R85" s="408">
        <v>3</v>
      </c>
      <c r="S85" s="408">
        <v>0</v>
      </c>
      <c r="T85" s="408">
        <v>0</v>
      </c>
      <c r="U85" s="408">
        <v>0</v>
      </c>
      <c r="V85" s="408">
        <v>0</v>
      </c>
      <c r="W85" s="408">
        <v>0</v>
      </c>
      <c r="X85" s="408">
        <v>0</v>
      </c>
      <c r="Y85" s="408">
        <v>0</v>
      </c>
      <c r="Z85" s="408">
        <v>0</v>
      </c>
      <c r="AA85" s="408">
        <v>0</v>
      </c>
      <c r="AB85" s="408">
        <v>0</v>
      </c>
      <c r="AC85" s="408">
        <v>0</v>
      </c>
      <c r="AD85" s="408">
        <v>0</v>
      </c>
      <c r="AE85" s="408">
        <v>2</v>
      </c>
      <c r="AF85" s="408">
        <v>0</v>
      </c>
      <c r="AG85" s="408">
        <v>0</v>
      </c>
      <c r="AH85" s="408">
        <v>0</v>
      </c>
      <c r="AI85" s="408">
        <v>0</v>
      </c>
      <c r="AJ85" s="408">
        <v>2</v>
      </c>
      <c r="AK85" s="408">
        <v>0</v>
      </c>
      <c r="AL85" s="408">
        <v>0</v>
      </c>
      <c r="AM85" s="408">
        <v>0</v>
      </c>
      <c r="AN85" s="408">
        <v>1</v>
      </c>
      <c r="AO85" s="408">
        <v>0</v>
      </c>
      <c r="AP85" s="408">
        <v>1</v>
      </c>
      <c r="AQ85" s="408">
        <v>0</v>
      </c>
      <c r="AR85" s="408">
        <v>0</v>
      </c>
      <c r="AS85" s="408">
        <v>0</v>
      </c>
      <c r="AT85" s="408">
        <v>0</v>
      </c>
      <c r="AU85" s="408">
        <v>0</v>
      </c>
      <c r="AV85" s="408">
        <v>1</v>
      </c>
      <c r="AW85" s="408">
        <v>0</v>
      </c>
      <c r="AX85" s="408">
        <v>0</v>
      </c>
      <c r="AY85" s="408">
        <v>0</v>
      </c>
      <c r="AZ85" s="408">
        <v>0</v>
      </c>
      <c r="BA85" s="408">
        <v>0</v>
      </c>
      <c r="BB85" s="408">
        <v>0</v>
      </c>
      <c r="BC85" s="408">
        <v>1</v>
      </c>
      <c r="BD85" s="408">
        <v>0</v>
      </c>
      <c r="BE85" s="408">
        <v>0</v>
      </c>
      <c r="BF85" s="408">
        <v>0</v>
      </c>
      <c r="BG85" s="408">
        <v>0</v>
      </c>
      <c r="BH85" s="408">
        <v>0</v>
      </c>
    </row>
    <row r="86" spans="1:60" ht="115.2" x14ac:dyDescent="0.3">
      <c r="A86" s="405">
        <v>956</v>
      </c>
      <c r="B86" s="406" t="s">
        <v>155</v>
      </c>
      <c r="D86" s="408" t="s">
        <v>17</v>
      </c>
      <c r="E86" s="408" t="s">
        <v>17</v>
      </c>
      <c r="F86" s="408" t="s">
        <v>17</v>
      </c>
      <c r="G86" s="408" t="s">
        <v>17</v>
      </c>
      <c r="H86" s="408" t="s">
        <v>17</v>
      </c>
      <c r="I86" s="408" t="s">
        <v>17</v>
      </c>
      <c r="J86" s="408" t="s">
        <v>17</v>
      </c>
      <c r="K86" s="408" t="s">
        <v>17</v>
      </c>
      <c r="L86" s="408" t="s">
        <v>17</v>
      </c>
      <c r="M86" s="408" t="s">
        <v>17</v>
      </c>
      <c r="N86" s="408" t="s">
        <v>17</v>
      </c>
      <c r="O86" s="408" t="s">
        <v>17</v>
      </c>
      <c r="P86" s="408" t="s">
        <v>17</v>
      </c>
      <c r="Q86" s="408" t="s">
        <v>17</v>
      </c>
      <c r="R86" s="408" t="s">
        <v>17</v>
      </c>
      <c r="S86" s="408" t="s">
        <v>17</v>
      </c>
      <c r="T86" s="408" t="s">
        <v>17</v>
      </c>
      <c r="U86" s="408" t="s">
        <v>17</v>
      </c>
      <c r="V86" s="408" t="s">
        <v>17</v>
      </c>
      <c r="W86" s="408" t="s">
        <v>17</v>
      </c>
      <c r="X86" s="408" t="s">
        <v>17</v>
      </c>
      <c r="Y86" s="408" t="s">
        <v>17</v>
      </c>
      <c r="Z86" s="408" t="s">
        <v>17</v>
      </c>
      <c r="AA86" s="408" t="s">
        <v>17</v>
      </c>
      <c r="AB86" s="408" t="s">
        <v>17</v>
      </c>
      <c r="AC86" s="408" t="s">
        <v>17</v>
      </c>
      <c r="AD86" s="408" t="s">
        <v>17</v>
      </c>
      <c r="AE86" s="408" t="s">
        <v>17</v>
      </c>
      <c r="AF86" s="408" t="s">
        <v>17</v>
      </c>
      <c r="AG86" s="408" t="s">
        <v>17</v>
      </c>
      <c r="AH86" s="408" t="s">
        <v>17</v>
      </c>
      <c r="AI86" s="408" t="s">
        <v>17</v>
      </c>
      <c r="AJ86" s="408" t="s">
        <v>17</v>
      </c>
      <c r="AK86" s="408" t="s">
        <v>17</v>
      </c>
      <c r="AL86" s="408" t="s">
        <v>17</v>
      </c>
      <c r="AM86" s="408" t="s">
        <v>17</v>
      </c>
      <c r="AN86" s="408" t="s">
        <v>17</v>
      </c>
      <c r="AO86" s="408" t="s">
        <v>17</v>
      </c>
      <c r="AP86" s="408" t="s">
        <v>17</v>
      </c>
      <c r="AQ86" s="408" t="s">
        <v>17</v>
      </c>
      <c r="AR86" s="408" t="s">
        <v>17</v>
      </c>
      <c r="AS86" s="408" t="s">
        <v>17</v>
      </c>
      <c r="AT86" s="408" t="s">
        <v>17</v>
      </c>
      <c r="AU86" s="408" t="s">
        <v>17</v>
      </c>
      <c r="AV86" s="408" t="s">
        <v>17</v>
      </c>
      <c r="AW86" s="408" t="s">
        <v>17</v>
      </c>
      <c r="AX86" s="408" t="s">
        <v>17</v>
      </c>
      <c r="AY86" s="408" t="s">
        <v>17</v>
      </c>
      <c r="AZ86" s="408" t="s">
        <v>17</v>
      </c>
      <c r="BA86" s="408" t="s">
        <v>17</v>
      </c>
      <c r="BB86" s="408" t="s">
        <v>17</v>
      </c>
      <c r="BC86" s="408" t="s">
        <v>17</v>
      </c>
      <c r="BD86" s="408" t="s">
        <v>17</v>
      </c>
      <c r="BE86" s="408" t="s">
        <v>17</v>
      </c>
      <c r="BF86" s="408" t="s">
        <v>17</v>
      </c>
      <c r="BG86" s="408" t="s">
        <v>17</v>
      </c>
      <c r="BH86" s="408" t="s">
        <v>17</v>
      </c>
    </row>
    <row r="87" spans="1:60" ht="43.2" x14ac:dyDescent="0.3">
      <c r="A87" s="405">
        <v>957</v>
      </c>
      <c r="B87" s="406" t="s">
        <v>311</v>
      </c>
      <c r="D87" s="408">
        <v>0</v>
      </c>
      <c r="E87" s="408">
        <v>0</v>
      </c>
      <c r="F87" s="408">
        <v>0</v>
      </c>
      <c r="G87" s="408">
        <v>0</v>
      </c>
      <c r="H87" s="408">
        <v>0</v>
      </c>
      <c r="I87" s="408">
        <v>0</v>
      </c>
      <c r="J87" s="408">
        <v>2</v>
      </c>
      <c r="K87" s="408">
        <v>0</v>
      </c>
      <c r="L87" s="408">
        <v>0</v>
      </c>
      <c r="M87" s="408">
        <v>0</v>
      </c>
      <c r="N87" s="408">
        <v>0</v>
      </c>
      <c r="O87" s="408">
        <v>0</v>
      </c>
      <c r="P87" s="408">
        <v>0</v>
      </c>
      <c r="Q87" s="408">
        <v>0</v>
      </c>
      <c r="R87" s="408">
        <v>0</v>
      </c>
      <c r="S87" s="408">
        <v>0</v>
      </c>
      <c r="T87" s="408">
        <v>0</v>
      </c>
      <c r="U87" s="408">
        <v>5</v>
      </c>
      <c r="V87" s="408">
        <v>0</v>
      </c>
      <c r="W87" s="408">
        <v>0</v>
      </c>
      <c r="X87" s="408">
        <v>0</v>
      </c>
      <c r="Y87" s="408">
        <v>0</v>
      </c>
      <c r="Z87" s="408">
        <v>0</v>
      </c>
      <c r="AA87" s="408">
        <v>0</v>
      </c>
      <c r="AB87" s="408">
        <v>0</v>
      </c>
      <c r="AC87" s="408">
        <v>0</v>
      </c>
      <c r="AD87" s="408">
        <v>0</v>
      </c>
      <c r="AE87" s="408">
        <v>0</v>
      </c>
      <c r="AF87" s="408">
        <v>0</v>
      </c>
      <c r="AG87" s="408">
        <v>0</v>
      </c>
      <c r="AH87" s="408">
        <v>0</v>
      </c>
      <c r="AI87" s="408">
        <v>0</v>
      </c>
      <c r="AJ87" s="408">
        <v>3</v>
      </c>
      <c r="AK87" s="408">
        <v>0</v>
      </c>
      <c r="AL87" s="408">
        <v>0</v>
      </c>
      <c r="AM87" s="408">
        <v>4</v>
      </c>
      <c r="AN87" s="408">
        <v>0</v>
      </c>
      <c r="AO87" s="408">
        <v>0</v>
      </c>
      <c r="AP87" s="408">
        <v>0</v>
      </c>
      <c r="AQ87" s="408">
        <v>0</v>
      </c>
      <c r="AR87" s="408">
        <v>1</v>
      </c>
      <c r="AS87" s="408">
        <v>0</v>
      </c>
      <c r="AT87" s="408">
        <v>0</v>
      </c>
      <c r="AU87" s="408">
        <v>0</v>
      </c>
      <c r="AV87" s="408">
        <v>0</v>
      </c>
      <c r="AW87" s="408">
        <v>0</v>
      </c>
      <c r="AX87" s="408">
        <v>1</v>
      </c>
      <c r="AY87" s="408">
        <v>3</v>
      </c>
      <c r="AZ87" s="408">
        <v>0</v>
      </c>
      <c r="BA87" s="408">
        <v>0</v>
      </c>
      <c r="BB87" s="408">
        <v>0</v>
      </c>
      <c r="BC87" s="408">
        <v>0</v>
      </c>
      <c r="BD87" s="408">
        <v>0</v>
      </c>
      <c r="BE87" s="408">
        <v>0</v>
      </c>
      <c r="BF87" s="408">
        <v>2</v>
      </c>
      <c r="BG87" s="408">
        <v>0</v>
      </c>
      <c r="BH87" s="408">
        <v>0</v>
      </c>
    </row>
    <row r="88" spans="1:60" ht="129.6" x14ac:dyDescent="0.3">
      <c r="A88" s="405">
        <v>958</v>
      </c>
      <c r="B88" s="406" t="s">
        <v>948</v>
      </c>
      <c r="D88" s="408" t="s">
        <v>17</v>
      </c>
      <c r="E88" s="408" t="s">
        <v>17</v>
      </c>
      <c r="F88" s="408" t="s">
        <v>17</v>
      </c>
      <c r="G88" s="408" t="s">
        <v>17</v>
      </c>
      <c r="H88" s="408" t="s">
        <v>17</v>
      </c>
      <c r="I88" s="408" t="s">
        <v>17</v>
      </c>
      <c r="J88" s="408" t="s">
        <v>17</v>
      </c>
      <c r="K88" s="408" t="s">
        <v>17</v>
      </c>
      <c r="L88" s="408" t="s">
        <v>17</v>
      </c>
      <c r="M88" s="408" t="s">
        <v>17</v>
      </c>
      <c r="N88" s="408" t="s">
        <v>17</v>
      </c>
      <c r="O88" s="408" t="s">
        <v>17</v>
      </c>
      <c r="P88" s="408" t="s">
        <v>17</v>
      </c>
      <c r="Q88" s="408" t="s">
        <v>17</v>
      </c>
      <c r="R88" s="408" t="s">
        <v>17</v>
      </c>
      <c r="S88" s="408" t="s">
        <v>17</v>
      </c>
      <c r="T88" s="408" t="s">
        <v>17</v>
      </c>
      <c r="U88" s="408" t="s">
        <v>17</v>
      </c>
      <c r="V88" s="408" t="s">
        <v>17</v>
      </c>
      <c r="W88" s="408" t="s">
        <v>17</v>
      </c>
      <c r="X88" s="408" t="s">
        <v>17</v>
      </c>
      <c r="Y88" s="408" t="s">
        <v>17</v>
      </c>
      <c r="Z88" s="408" t="s">
        <v>17</v>
      </c>
      <c r="AA88" s="408" t="s">
        <v>17</v>
      </c>
      <c r="AB88" s="408" t="s">
        <v>17</v>
      </c>
      <c r="AC88" s="408" t="s">
        <v>17</v>
      </c>
      <c r="AD88" s="408" t="s">
        <v>17</v>
      </c>
      <c r="AE88" s="408" t="s">
        <v>17</v>
      </c>
      <c r="AF88" s="408" t="s">
        <v>17</v>
      </c>
      <c r="AG88" s="408" t="s">
        <v>17</v>
      </c>
      <c r="AH88" s="408" t="s">
        <v>17</v>
      </c>
      <c r="AI88" s="408" t="s">
        <v>17</v>
      </c>
      <c r="AJ88" s="408" t="s">
        <v>17</v>
      </c>
      <c r="AK88" s="408" t="s">
        <v>17</v>
      </c>
      <c r="AL88" s="408" t="s">
        <v>17</v>
      </c>
      <c r="AM88" s="408" t="s">
        <v>17</v>
      </c>
      <c r="AN88" s="408" t="s">
        <v>17</v>
      </c>
      <c r="AO88" s="408" t="s">
        <v>17</v>
      </c>
      <c r="AP88" s="408" t="s">
        <v>17</v>
      </c>
      <c r="AQ88" s="408" t="s">
        <v>17</v>
      </c>
      <c r="AR88" s="408" t="s">
        <v>17</v>
      </c>
      <c r="AS88" s="408" t="s">
        <v>17</v>
      </c>
      <c r="AT88" s="408" t="s">
        <v>17</v>
      </c>
      <c r="AU88" s="408" t="s">
        <v>17</v>
      </c>
      <c r="AV88" s="408" t="s">
        <v>17</v>
      </c>
      <c r="AW88" s="408" t="s">
        <v>17</v>
      </c>
      <c r="AX88" s="408" t="s">
        <v>17</v>
      </c>
      <c r="AY88" s="408" t="s">
        <v>17</v>
      </c>
      <c r="AZ88" s="408" t="s">
        <v>17</v>
      </c>
      <c r="BA88" s="408" t="s">
        <v>17</v>
      </c>
      <c r="BB88" s="408" t="s">
        <v>17</v>
      </c>
      <c r="BC88" s="408" t="s">
        <v>17</v>
      </c>
      <c r="BD88" s="408" t="s">
        <v>17</v>
      </c>
      <c r="BE88" s="408" t="s">
        <v>17</v>
      </c>
      <c r="BF88" s="408" t="s">
        <v>17</v>
      </c>
      <c r="BG88" s="408" t="s">
        <v>17</v>
      </c>
      <c r="BH88" s="408" t="s">
        <v>17</v>
      </c>
    </row>
    <row r="89" spans="1:60" ht="28.8" x14ac:dyDescent="0.3">
      <c r="A89" s="405">
        <v>960</v>
      </c>
      <c r="B89" s="406" t="s">
        <v>312</v>
      </c>
      <c r="D89" s="408" t="s">
        <v>696</v>
      </c>
      <c r="E89" s="408" t="s">
        <v>537</v>
      </c>
      <c r="F89" s="408" t="s">
        <v>538</v>
      </c>
      <c r="G89" s="408" t="s">
        <v>539</v>
      </c>
      <c r="H89" s="408" t="s">
        <v>949</v>
      </c>
      <c r="I89" s="408" t="s">
        <v>540</v>
      </c>
      <c r="J89" s="408" t="s">
        <v>541</v>
      </c>
      <c r="K89" s="408" t="s">
        <v>950</v>
      </c>
      <c r="L89" s="408" t="s">
        <v>542</v>
      </c>
      <c r="M89" s="408" t="s">
        <v>543</v>
      </c>
      <c r="N89" s="408" t="s">
        <v>544</v>
      </c>
      <c r="O89" s="408" t="s">
        <v>555</v>
      </c>
      <c r="P89" s="408" t="s">
        <v>545</v>
      </c>
      <c r="Q89" s="408" t="s">
        <v>697</v>
      </c>
      <c r="R89" s="408" t="s">
        <v>951</v>
      </c>
      <c r="S89" s="408" t="s">
        <v>698</v>
      </c>
      <c r="T89" s="408" t="s">
        <v>547</v>
      </c>
      <c r="U89" s="408" t="s">
        <v>952</v>
      </c>
      <c r="V89" s="408" t="s">
        <v>953</v>
      </c>
      <c r="W89" s="408" t="s">
        <v>699</v>
      </c>
      <c r="X89" s="408" t="s">
        <v>549</v>
      </c>
      <c r="Y89" s="408" t="s">
        <v>550</v>
      </c>
      <c r="Z89" s="408" t="s">
        <v>536</v>
      </c>
      <c r="AA89" s="408" t="s">
        <v>551</v>
      </c>
      <c r="AB89" s="408" t="s">
        <v>954</v>
      </c>
      <c r="AC89" s="408" t="s">
        <v>548</v>
      </c>
      <c r="AD89" s="408" t="s">
        <v>553</v>
      </c>
      <c r="AE89" s="408" t="s">
        <v>554</v>
      </c>
      <c r="AF89" s="408" t="s">
        <v>555</v>
      </c>
      <c r="AG89" s="408" t="s">
        <v>556</v>
      </c>
      <c r="AH89" s="408" t="s">
        <v>557</v>
      </c>
      <c r="AI89" s="408" t="s">
        <v>558</v>
      </c>
      <c r="AJ89" s="408" t="s">
        <v>955</v>
      </c>
      <c r="AK89" s="408" t="s">
        <v>559</v>
      </c>
      <c r="AL89" s="408" t="s">
        <v>560</v>
      </c>
      <c r="AM89" s="408" t="s">
        <v>956</v>
      </c>
      <c r="AN89" s="408" t="s">
        <v>561</v>
      </c>
      <c r="AO89" s="408" t="s">
        <v>562</v>
      </c>
      <c r="AP89" s="408" t="s">
        <v>546</v>
      </c>
      <c r="AQ89" s="408" t="s">
        <v>563</v>
      </c>
      <c r="AR89" s="408" t="s">
        <v>700</v>
      </c>
      <c r="AS89" s="408" t="s">
        <v>701</v>
      </c>
      <c r="AT89" s="408" t="s">
        <v>702</v>
      </c>
      <c r="AU89" s="408" t="s">
        <v>564</v>
      </c>
      <c r="AV89" s="408" t="s">
        <v>957</v>
      </c>
      <c r="AW89" s="408" t="s">
        <v>565</v>
      </c>
      <c r="AX89" s="408" t="s">
        <v>935</v>
      </c>
      <c r="AY89" s="408" t="s">
        <v>566</v>
      </c>
      <c r="AZ89" s="408" t="s">
        <v>567</v>
      </c>
      <c r="BA89" s="408" t="s">
        <v>568</v>
      </c>
      <c r="BB89" s="408" t="s">
        <v>569</v>
      </c>
      <c r="BC89" s="408" t="s">
        <v>570</v>
      </c>
      <c r="BD89" s="408" t="s">
        <v>648</v>
      </c>
      <c r="BE89" s="408" t="s">
        <v>571</v>
      </c>
      <c r="BF89" s="408" t="s">
        <v>703</v>
      </c>
      <c r="BG89" s="408" t="s">
        <v>572</v>
      </c>
      <c r="BH89" s="408" t="s">
        <v>704</v>
      </c>
    </row>
    <row r="90" spans="1:60" ht="28.8" x14ac:dyDescent="0.3">
      <c r="A90" s="405">
        <v>962</v>
      </c>
      <c r="B90" s="406" t="s">
        <v>313</v>
      </c>
      <c r="D90" s="408" t="s">
        <v>315</v>
      </c>
      <c r="E90" s="408" t="s">
        <v>574</v>
      </c>
      <c r="F90" s="408" t="s">
        <v>315</v>
      </c>
      <c r="G90" s="408" t="s">
        <v>315</v>
      </c>
      <c r="H90" s="408" t="s">
        <v>315</v>
      </c>
      <c r="I90" s="408" t="s">
        <v>315</v>
      </c>
      <c r="J90" s="408" t="s">
        <v>350</v>
      </c>
      <c r="K90" s="408" t="s">
        <v>574</v>
      </c>
      <c r="L90" s="408" t="s">
        <v>315</v>
      </c>
      <c r="M90" s="408" t="s">
        <v>315</v>
      </c>
      <c r="N90" s="408" t="s">
        <v>350</v>
      </c>
      <c r="O90" s="408" t="s">
        <v>653</v>
      </c>
      <c r="P90" s="408" t="s">
        <v>350</v>
      </c>
      <c r="Q90" s="408" t="s">
        <v>369</v>
      </c>
      <c r="R90" s="408" t="s">
        <v>573</v>
      </c>
      <c r="S90" s="408" t="s">
        <v>350</v>
      </c>
      <c r="T90" s="408" t="s">
        <v>315</v>
      </c>
      <c r="U90" s="408" t="s">
        <v>958</v>
      </c>
      <c r="V90" s="408" t="s">
        <v>315</v>
      </c>
      <c r="W90" s="408" t="s">
        <v>350</v>
      </c>
      <c r="X90" s="408" t="s">
        <v>574</v>
      </c>
      <c r="Y90" s="408" t="s">
        <v>576</v>
      </c>
      <c r="Z90" s="408" t="s">
        <v>315</v>
      </c>
      <c r="AA90" s="408" t="s">
        <v>314</v>
      </c>
      <c r="AB90" s="408" t="s">
        <v>316</v>
      </c>
      <c r="AC90" s="408" t="s">
        <v>315</v>
      </c>
      <c r="AD90" s="408" t="s">
        <v>315</v>
      </c>
      <c r="AE90" s="408" t="s">
        <v>315</v>
      </c>
      <c r="AF90" s="408" t="s">
        <v>315</v>
      </c>
      <c r="AG90" s="408" t="s">
        <v>315</v>
      </c>
      <c r="AH90" s="408" t="s">
        <v>315</v>
      </c>
      <c r="AI90" s="408" t="s">
        <v>315</v>
      </c>
      <c r="AJ90" s="408" t="s">
        <v>350</v>
      </c>
      <c r="AK90" s="408" t="s">
        <v>315</v>
      </c>
      <c r="AL90" s="408" t="s">
        <v>315</v>
      </c>
      <c r="AM90" s="408" t="s">
        <v>575</v>
      </c>
      <c r="AN90" s="408" t="s">
        <v>574</v>
      </c>
      <c r="AO90" s="408" t="s">
        <v>573</v>
      </c>
      <c r="AP90" s="408" t="s">
        <v>369</v>
      </c>
      <c r="AQ90" s="408" t="s">
        <v>315</v>
      </c>
      <c r="AR90" s="408" t="s">
        <v>315</v>
      </c>
      <c r="AS90" s="408" t="s">
        <v>959</v>
      </c>
      <c r="AT90" s="408" t="s">
        <v>315</v>
      </c>
      <c r="AU90" s="408" t="s">
        <v>574</v>
      </c>
      <c r="AV90" s="408" t="s">
        <v>315</v>
      </c>
      <c r="AW90" s="408" t="s">
        <v>315</v>
      </c>
      <c r="AX90" s="408" t="s">
        <v>941</v>
      </c>
      <c r="AY90" s="408" t="s">
        <v>574</v>
      </c>
      <c r="AZ90" s="408" t="s">
        <v>369</v>
      </c>
      <c r="BA90" s="408" t="s">
        <v>574</v>
      </c>
      <c r="BB90" s="408" t="s">
        <v>705</v>
      </c>
      <c r="BC90" s="408" t="s">
        <v>315</v>
      </c>
      <c r="BD90" s="408" t="s">
        <v>960</v>
      </c>
      <c r="BE90" s="408" t="s">
        <v>315</v>
      </c>
      <c r="BF90" s="408" t="s">
        <v>350</v>
      </c>
      <c r="BG90" s="408" t="s">
        <v>369</v>
      </c>
      <c r="BH90" s="408" t="s">
        <v>369</v>
      </c>
    </row>
    <row r="91" spans="1:60" ht="28.8" x14ac:dyDescent="0.3">
      <c r="A91" s="405">
        <v>964</v>
      </c>
      <c r="B91" s="406" t="s">
        <v>317</v>
      </c>
      <c r="D91" s="408" t="s">
        <v>961</v>
      </c>
      <c r="E91" s="408" t="s">
        <v>706</v>
      </c>
      <c r="F91" s="408" t="s">
        <v>962</v>
      </c>
      <c r="G91" s="408" t="s">
        <v>963</v>
      </c>
      <c r="H91" s="408" t="s">
        <v>964</v>
      </c>
      <c r="I91" s="408" t="s">
        <v>965</v>
      </c>
      <c r="J91" s="408" t="s">
        <v>966</v>
      </c>
      <c r="K91" s="408" t="s">
        <v>967</v>
      </c>
      <c r="L91" s="408" t="s">
        <v>968</v>
      </c>
      <c r="M91" s="408" t="s">
        <v>969</v>
      </c>
      <c r="N91" s="408" t="s">
        <v>945</v>
      </c>
      <c r="O91" s="408" t="s">
        <v>970</v>
      </c>
      <c r="P91" s="408" t="s">
        <v>971</v>
      </c>
      <c r="Q91" s="408" t="s">
        <v>972</v>
      </c>
      <c r="R91" s="408" t="s">
        <v>973</v>
      </c>
      <c r="S91" s="408" t="s">
        <v>974</v>
      </c>
      <c r="T91" s="408" t="s">
        <v>975</v>
      </c>
      <c r="U91" s="408" t="s">
        <v>976</v>
      </c>
      <c r="V91" s="408" t="s">
        <v>976</v>
      </c>
      <c r="W91" s="408" t="s">
        <v>977</v>
      </c>
      <c r="X91" s="408" t="s">
        <v>978</v>
      </c>
      <c r="Y91" s="408" t="s">
        <v>979</v>
      </c>
      <c r="Z91" s="408" t="s">
        <v>962</v>
      </c>
      <c r="AA91" s="408" t="s">
        <v>977</v>
      </c>
      <c r="AB91" s="408" t="s">
        <v>973</v>
      </c>
      <c r="AC91" s="408" t="s">
        <v>980</v>
      </c>
      <c r="AD91" s="408" t="s">
        <v>968</v>
      </c>
      <c r="AE91" s="408" t="s">
        <v>969</v>
      </c>
      <c r="AF91" s="408" t="s">
        <v>981</v>
      </c>
      <c r="AG91" s="408" t="s">
        <v>982</v>
      </c>
      <c r="AH91" s="408" t="s">
        <v>983</v>
      </c>
      <c r="AI91" s="408" t="s">
        <v>969</v>
      </c>
      <c r="AJ91" s="408" t="s">
        <v>976</v>
      </c>
      <c r="AK91" s="408" t="s">
        <v>984</v>
      </c>
      <c r="AL91" s="408" t="s">
        <v>985</v>
      </c>
      <c r="AM91" s="408" t="s">
        <v>986</v>
      </c>
      <c r="AN91" s="408" t="s">
        <v>987</v>
      </c>
      <c r="AO91" s="408" t="s">
        <v>984</v>
      </c>
      <c r="AP91" s="408" t="s">
        <v>667</v>
      </c>
      <c r="AQ91" s="408" t="s">
        <v>988</v>
      </c>
      <c r="AR91" s="408" t="s">
        <v>989</v>
      </c>
      <c r="AS91" s="408" t="s">
        <v>969</v>
      </c>
      <c r="AT91" s="408" t="s">
        <v>990</v>
      </c>
      <c r="AU91" s="408" t="s">
        <v>976</v>
      </c>
      <c r="AV91" s="408" t="s">
        <v>991</v>
      </c>
      <c r="AW91" s="408" t="s">
        <v>972</v>
      </c>
      <c r="AX91" s="408" t="s">
        <v>968</v>
      </c>
      <c r="AY91" s="408" t="s">
        <v>992</v>
      </c>
      <c r="AZ91" s="408" t="s">
        <v>993</v>
      </c>
      <c r="BA91" s="408" t="s">
        <v>969</v>
      </c>
      <c r="BB91" s="408" t="s">
        <v>994</v>
      </c>
      <c r="BC91" s="408" t="s">
        <v>995</v>
      </c>
      <c r="BD91" s="408" t="s">
        <v>996</v>
      </c>
      <c r="BE91" s="408" t="s">
        <v>688</v>
      </c>
      <c r="BF91" s="408" t="s">
        <v>973</v>
      </c>
      <c r="BG91" s="408" t="s">
        <v>997</v>
      </c>
      <c r="BH91" s="408" t="s">
        <v>998</v>
      </c>
    </row>
    <row r="92" spans="1:60" ht="43.2" x14ac:dyDescent="0.3">
      <c r="A92" s="405">
        <v>966</v>
      </c>
      <c r="B92" s="406" t="s">
        <v>318</v>
      </c>
      <c r="D92" s="408" t="s">
        <v>577</v>
      </c>
      <c r="E92" s="408" t="s">
        <v>707</v>
      </c>
      <c r="F92" s="408" t="s">
        <v>578</v>
      </c>
      <c r="G92" s="408" t="s">
        <v>999</v>
      </c>
      <c r="H92" s="408" t="s">
        <v>1000</v>
      </c>
      <c r="I92" s="408" t="s">
        <v>579</v>
      </c>
      <c r="J92" s="408" t="s">
        <v>708</v>
      </c>
      <c r="K92" s="408" t="s">
        <v>709</v>
      </c>
      <c r="L92" s="408" t="s">
        <v>580</v>
      </c>
      <c r="M92" s="408" t="s">
        <v>1001</v>
      </c>
      <c r="N92" s="408" t="s">
        <v>710</v>
      </c>
      <c r="O92" s="408" t="s">
        <v>1002</v>
      </c>
      <c r="P92" s="408" t="s">
        <v>582</v>
      </c>
      <c r="Q92" s="408" t="s">
        <v>583</v>
      </c>
      <c r="R92" s="408" t="s">
        <v>649</v>
      </c>
      <c r="S92" s="408" t="s">
        <v>711</v>
      </c>
      <c r="T92" s="408" t="s">
        <v>584</v>
      </c>
      <c r="U92" s="408" t="s">
        <v>585</v>
      </c>
      <c r="V92" s="408" t="s">
        <v>650</v>
      </c>
      <c r="W92" s="408" t="s">
        <v>712</v>
      </c>
      <c r="X92" s="408" t="s">
        <v>587</v>
      </c>
      <c r="Y92" s="408" t="s">
        <v>713</v>
      </c>
      <c r="Z92" s="408" t="s">
        <v>1003</v>
      </c>
      <c r="AA92" s="408" t="s">
        <v>714</v>
      </c>
      <c r="AB92" s="408" t="s">
        <v>715</v>
      </c>
      <c r="AC92" s="408" t="s">
        <v>650</v>
      </c>
      <c r="AD92" s="408" t="s">
        <v>588</v>
      </c>
      <c r="AE92" s="408" t="s">
        <v>716</v>
      </c>
      <c r="AF92" s="408" t="s">
        <v>1004</v>
      </c>
      <c r="AG92" s="408" t="s">
        <v>590</v>
      </c>
      <c r="AH92" s="408" t="s">
        <v>717</v>
      </c>
      <c r="AI92" s="408" t="s">
        <v>1005</v>
      </c>
      <c r="AJ92" s="408" t="s">
        <v>592</v>
      </c>
      <c r="AK92" s="408" t="s">
        <v>593</v>
      </c>
      <c r="AL92" s="408" t="s">
        <v>594</v>
      </c>
      <c r="AM92" s="408" t="s">
        <v>1006</v>
      </c>
      <c r="AN92" s="408" t="s">
        <v>595</v>
      </c>
      <c r="AO92" s="408" t="s">
        <v>596</v>
      </c>
      <c r="AP92" s="408" t="s">
        <v>597</v>
      </c>
      <c r="AQ92" s="408" t="s">
        <v>1007</v>
      </c>
      <c r="AR92" s="408" t="s">
        <v>599</v>
      </c>
      <c r="AS92" s="408" t="s">
        <v>600</v>
      </c>
      <c r="AT92" s="408" t="s">
        <v>718</v>
      </c>
      <c r="AU92" s="408" t="s">
        <v>601</v>
      </c>
      <c r="AV92" s="408" t="s">
        <v>602</v>
      </c>
      <c r="AW92" s="408" t="s">
        <v>603</v>
      </c>
      <c r="AX92" s="408" t="s">
        <v>651</v>
      </c>
      <c r="AY92" s="408" t="s">
        <v>719</v>
      </c>
      <c r="AZ92" s="408" t="s">
        <v>604</v>
      </c>
      <c r="BA92" s="408" t="s">
        <v>605</v>
      </c>
      <c r="BB92" s="408" t="s">
        <v>606</v>
      </c>
      <c r="BC92" s="408" t="s">
        <v>1008</v>
      </c>
      <c r="BD92" s="408" t="s">
        <v>608</v>
      </c>
      <c r="BE92" s="408" t="s">
        <v>609</v>
      </c>
      <c r="BF92" s="408" t="s">
        <v>610</v>
      </c>
      <c r="BG92" s="408" t="s">
        <v>611</v>
      </c>
      <c r="BH92" s="408" t="s">
        <v>652</v>
      </c>
    </row>
    <row r="93" spans="1:60" ht="43.2" x14ac:dyDescent="0.3">
      <c r="A93" s="405">
        <v>968</v>
      </c>
      <c r="B93" s="406" t="s">
        <v>319</v>
      </c>
      <c r="D93" s="408" t="s">
        <v>720</v>
      </c>
      <c r="E93" s="408" t="s">
        <v>612</v>
      </c>
      <c r="F93" s="408" t="s">
        <v>613</v>
      </c>
      <c r="G93" s="408" t="s">
        <v>614</v>
      </c>
      <c r="H93" s="408" t="s">
        <v>615</v>
      </c>
      <c r="I93" s="408" t="s">
        <v>616</v>
      </c>
      <c r="J93" s="408" t="s">
        <v>617</v>
      </c>
      <c r="K93" s="408" t="s">
        <v>721</v>
      </c>
      <c r="L93" s="408" t="s">
        <v>618</v>
      </c>
      <c r="M93" s="408" t="s">
        <v>722</v>
      </c>
      <c r="N93" s="408" t="s">
        <v>619</v>
      </c>
      <c r="O93" s="408" t="s">
        <v>723</v>
      </c>
      <c r="P93" s="408" t="s">
        <v>620</v>
      </c>
      <c r="Q93" s="408" t="s">
        <v>724</v>
      </c>
      <c r="R93" s="408" t="s">
        <v>1009</v>
      </c>
      <c r="S93" s="408" t="s">
        <v>725</v>
      </c>
      <c r="T93" s="408" t="s">
        <v>621</v>
      </c>
      <c r="U93" s="408" t="s">
        <v>1010</v>
      </c>
      <c r="V93" s="408" t="s">
        <v>1011</v>
      </c>
      <c r="W93" s="408" t="s">
        <v>726</v>
      </c>
      <c r="X93" s="408" t="s">
        <v>623</v>
      </c>
      <c r="Y93" s="408" t="s">
        <v>727</v>
      </c>
      <c r="Z93" s="408" t="s">
        <v>728</v>
      </c>
      <c r="AA93" s="408" t="s">
        <v>645</v>
      </c>
      <c r="AB93" s="408" t="s">
        <v>1012</v>
      </c>
      <c r="AC93" s="408" t="s">
        <v>622</v>
      </c>
      <c r="AD93" s="408" t="s">
        <v>625</v>
      </c>
      <c r="AE93" s="408" t="s">
        <v>626</v>
      </c>
      <c r="AF93" s="408" t="s">
        <v>627</v>
      </c>
      <c r="AG93" s="408" t="s">
        <v>1013</v>
      </c>
      <c r="AH93" s="408" t="s">
        <v>628</v>
      </c>
      <c r="AI93" s="408" t="s">
        <v>629</v>
      </c>
      <c r="AJ93" s="408" t="s">
        <v>1014</v>
      </c>
      <c r="AK93" s="408" t="s">
        <v>631</v>
      </c>
      <c r="AL93" s="408" t="s">
        <v>632</v>
      </c>
      <c r="AM93" s="408" t="s">
        <v>1015</v>
      </c>
      <c r="AN93" s="408" t="s">
        <v>633</v>
      </c>
      <c r="AO93" s="408" t="s">
        <v>729</v>
      </c>
      <c r="AP93" s="408" t="s">
        <v>730</v>
      </c>
      <c r="AQ93" s="408" t="s">
        <v>634</v>
      </c>
      <c r="AR93" s="408" t="s">
        <v>731</v>
      </c>
      <c r="AS93" s="408" t="s">
        <v>732</v>
      </c>
      <c r="AT93" s="408" t="s">
        <v>733</v>
      </c>
      <c r="AU93" s="408" t="s">
        <v>635</v>
      </c>
      <c r="AV93" s="408" t="s">
        <v>636</v>
      </c>
      <c r="AW93" s="408" t="s">
        <v>637</v>
      </c>
      <c r="AX93" s="408" t="s">
        <v>734</v>
      </c>
      <c r="AY93" s="408" t="s">
        <v>638</v>
      </c>
      <c r="AZ93" s="408" t="s">
        <v>639</v>
      </c>
      <c r="BA93" s="408" t="s">
        <v>640</v>
      </c>
      <c r="BB93" s="408" t="s">
        <v>735</v>
      </c>
      <c r="BC93" s="408" t="s">
        <v>1016</v>
      </c>
      <c r="BD93" s="408" t="s">
        <v>642</v>
      </c>
      <c r="BE93" s="408" t="s">
        <v>643</v>
      </c>
      <c r="BF93" s="408" t="s">
        <v>736</v>
      </c>
      <c r="BG93" s="408" t="s">
        <v>644</v>
      </c>
      <c r="BH93" s="408" t="s">
        <v>737</v>
      </c>
    </row>
    <row r="94" spans="1:60" ht="28.8" x14ac:dyDescent="0.3">
      <c r="A94" s="405">
        <v>995</v>
      </c>
      <c r="B94" s="406" t="s">
        <v>95</v>
      </c>
      <c r="D94" s="408">
        <v>0</v>
      </c>
      <c r="E94" s="408">
        <v>0</v>
      </c>
      <c r="F94" s="408">
        <v>0</v>
      </c>
      <c r="G94" s="408">
        <v>0</v>
      </c>
      <c r="H94" s="408">
        <v>0</v>
      </c>
      <c r="I94" s="408">
        <v>0</v>
      </c>
      <c r="J94" s="408">
        <v>0</v>
      </c>
      <c r="K94" s="408">
        <v>0</v>
      </c>
      <c r="L94" s="408">
        <v>0</v>
      </c>
      <c r="M94" s="408">
        <v>0</v>
      </c>
      <c r="N94" s="408">
        <v>0</v>
      </c>
      <c r="O94" s="408">
        <v>0</v>
      </c>
      <c r="P94" s="408">
        <v>0</v>
      </c>
      <c r="Q94" s="408">
        <v>0</v>
      </c>
      <c r="R94" s="408">
        <v>0</v>
      </c>
      <c r="S94" s="408">
        <v>0</v>
      </c>
      <c r="T94" s="408">
        <v>0</v>
      </c>
      <c r="U94" s="408">
        <v>0</v>
      </c>
      <c r="V94" s="408">
        <v>0</v>
      </c>
      <c r="W94" s="408">
        <v>0</v>
      </c>
      <c r="X94" s="408">
        <v>0</v>
      </c>
      <c r="Y94" s="408">
        <v>0</v>
      </c>
      <c r="Z94" s="408">
        <v>0</v>
      </c>
      <c r="AA94" s="408">
        <v>0</v>
      </c>
      <c r="AB94" s="408">
        <v>0</v>
      </c>
      <c r="AD94" s="408">
        <v>0</v>
      </c>
      <c r="AE94" s="408">
        <v>0</v>
      </c>
      <c r="AF94" s="408">
        <v>0</v>
      </c>
      <c r="AG94" s="408">
        <v>0</v>
      </c>
      <c r="AH94" s="408">
        <v>0</v>
      </c>
      <c r="AI94" s="408">
        <v>0</v>
      </c>
      <c r="AJ94" s="408">
        <v>0</v>
      </c>
      <c r="AK94" s="408">
        <v>0</v>
      </c>
      <c r="AL94" s="408">
        <v>0</v>
      </c>
      <c r="AN94" s="408">
        <v>0</v>
      </c>
      <c r="AO94" s="408">
        <v>0</v>
      </c>
      <c r="AP94" s="408">
        <v>0</v>
      </c>
      <c r="AQ94" s="408">
        <v>0</v>
      </c>
      <c r="AR94" s="408">
        <v>0</v>
      </c>
      <c r="AS94" s="408">
        <v>0</v>
      </c>
      <c r="AT94" s="408">
        <v>0</v>
      </c>
      <c r="AU94" s="408">
        <v>0</v>
      </c>
      <c r="AV94" s="408">
        <v>0</v>
      </c>
      <c r="AW94" s="408">
        <v>0</v>
      </c>
      <c r="AX94" s="408">
        <v>0</v>
      </c>
      <c r="AY94" s="408">
        <v>0</v>
      </c>
      <c r="AZ94" s="408">
        <v>0</v>
      </c>
      <c r="BA94" s="408">
        <v>0</v>
      </c>
      <c r="BB94" s="408">
        <v>0</v>
      </c>
      <c r="BC94" s="408">
        <v>0</v>
      </c>
      <c r="BD94" s="408">
        <v>0</v>
      </c>
      <c r="BE94" s="408">
        <v>0</v>
      </c>
      <c r="BF94" s="408">
        <v>0</v>
      </c>
      <c r="BG94" s="408">
        <v>0</v>
      </c>
      <c r="BH94" s="408">
        <v>0</v>
      </c>
    </row>
    <row r="95" spans="1:60" ht="28.8" x14ac:dyDescent="0.3">
      <c r="A95" s="405">
        <v>996</v>
      </c>
      <c r="B95" s="406" t="s">
        <v>96</v>
      </c>
      <c r="D95" s="408">
        <v>0</v>
      </c>
      <c r="E95" s="408">
        <v>0</v>
      </c>
      <c r="F95" s="408">
        <v>0</v>
      </c>
      <c r="G95" s="408">
        <v>0</v>
      </c>
      <c r="H95" s="408">
        <v>0</v>
      </c>
      <c r="I95" s="408">
        <v>0</v>
      </c>
      <c r="J95" s="408">
        <v>0</v>
      </c>
      <c r="K95" s="408">
        <v>0</v>
      </c>
      <c r="L95" s="408">
        <v>0</v>
      </c>
      <c r="M95" s="408">
        <v>0</v>
      </c>
      <c r="N95" s="408">
        <v>0</v>
      </c>
      <c r="O95" s="408">
        <v>0</v>
      </c>
      <c r="P95" s="408">
        <v>0</v>
      </c>
      <c r="Q95" s="408">
        <v>0</v>
      </c>
      <c r="R95" s="408">
        <v>0</v>
      </c>
      <c r="S95" s="408">
        <v>0</v>
      </c>
      <c r="T95" s="408">
        <v>0</v>
      </c>
      <c r="U95" s="408">
        <v>0</v>
      </c>
      <c r="V95" s="408">
        <v>0</v>
      </c>
      <c r="W95" s="408">
        <v>0</v>
      </c>
      <c r="X95" s="408">
        <v>0</v>
      </c>
      <c r="Y95" s="408">
        <v>0</v>
      </c>
      <c r="Z95" s="408">
        <v>0</v>
      </c>
      <c r="AA95" s="408">
        <v>0</v>
      </c>
      <c r="AB95" s="408">
        <v>0</v>
      </c>
      <c r="AD95" s="408">
        <v>0</v>
      </c>
      <c r="AE95" s="408">
        <v>0</v>
      </c>
      <c r="AF95" s="408">
        <v>0</v>
      </c>
      <c r="AG95" s="408">
        <v>0</v>
      </c>
      <c r="AH95" s="408">
        <v>0</v>
      </c>
      <c r="AI95" s="408">
        <v>0</v>
      </c>
      <c r="AJ95" s="408">
        <v>0</v>
      </c>
      <c r="AK95" s="408">
        <v>0</v>
      </c>
      <c r="AL95" s="408">
        <v>0</v>
      </c>
      <c r="AN95" s="408">
        <v>0</v>
      </c>
      <c r="AO95" s="408">
        <v>0</v>
      </c>
      <c r="AP95" s="408">
        <v>0</v>
      </c>
      <c r="AQ95" s="408">
        <v>0</v>
      </c>
      <c r="AR95" s="408">
        <v>0</v>
      </c>
      <c r="AS95" s="408">
        <v>0</v>
      </c>
      <c r="AT95" s="408">
        <v>0</v>
      </c>
      <c r="AU95" s="408">
        <v>0</v>
      </c>
      <c r="AV95" s="408">
        <v>0</v>
      </c>
      <c r="AW95" s="408">
        <v>0</v>
      </c>
      <c r="AX95" s="408">
        <v>0</v>
      </c>
      <c r="AY95" s="408">
        <v>0</v>
      </c>
      <c r="AZ95" s="408">
        <v>0</v>
      </c>
      <c r="BA95" s="408">
        <v>0</v>
      </c>
      <c r="BB95" s="408">
        <v>0</v>
      </c>
      <c r="BC95" s="408">
        <v>0</v>
      </c>
      <c r="BD95" s="408">
        <v>0</v>
      </c>
      <c r="BE95" s="408">
        <v>0</v>
      </c>
      <c r="BF95" s="408">
        <v>0</v>
      </c>
      <c r="BG95" s="408">
        <v>0</v>
      </c>
      <c r="BH95" s="408">
        <v>0</v>
      </c>
    </row>
    <row r="96" spans="1:60" x14ac:dyDescent="0.3">
      <c r="A96" s="405">
        <v>998</v>
      </c>
      <c r="B96" s="406" t="s">
        <v>97</v>
      </c>
      <c r="D96" s="408">
        <v>52</v>
      </c>
      <c r="E96" s="408">
        <v>52</v>
      </c>
      <c r="F96" s="408">
        <v>52</v>
      </c>
      <c r="G96" s="408">
        <v>52</v>
      </c>
      <c r="H96" s="408">
        <v>52</v>
      </c>
      <c r="I96" s="408">
        <v>52</v>
      </c>
      <c r="J96" s="408">
        <v>52</v>
      </c>
      <c r="K96" s="408">
        <v>52</v>
      </c>
      <c r="L96" s="408">
        <v>52</v>
      </c>
      <c r="M96" s="408">
        <v>52</v>
      </c>
      <c r="N96" s="408">
        <v>52</v>
      </c>
      <c r="O96" s="408">
        <v>52</v>
      </c>
      <c r="P96" s="408">
        <v>52</v>
      </c>
      <c r="Q96" s="408">
        <v>52</v>
      </c>
      <c r="R96" s="408">
        <v>52</v>
      </c>
      <c r="S96" s="408">
        <v>52</v>
      </c>
      <c r="T96" s="408">
        <v>52</v>
      </c>
      <c r="U96" s="408">
        <v>52</v>
      </c>
      <c r="V96" s="408">
        <v>52</v>
      </c>
      <c r="W96" s="408">
        <v>52</v>
      </c>
      <c r="X96" s="408">
        <v>52</v>
      </c>
      <c r="Y96" s="408">
        <v>52</v>
      </c>
      <c r="Z96" s="408">
        <v>52</v>
      </c>
      <c r="AA96" s="408">
        <v>52</v>
      </c>
      <c r="AB96" s="408">
        <v>52</v>
      </c>
      <c r="AC96" s="408">
        <v>52</v>
      </c>
      <c r="AD96" s="408">
        <v>52</v>
      </c>
      <c r="AE96" s="408">
        <v>52</v>
      </c>
      <c r="AF96" s="408">
        <v>52</v>
      </c>
      <c r="AG96" s="408">
        <v>52</v>
      </c>
      <c r="AH96" s="408">
        <v>52</v>
      </c>
      <c r="AI96" s="408">
        <v>52</v>
      </c>
      <c r="AJ96" s="408">
        <v>52</v>
      </c>
      <c r="AK96" s="408">
        <v>52</v>
      </c>
      <c r="AL96" s="408">
        <v>52</v>
      </c>
      <c r="AM96" s="408">
        <v>52</v>
      </c>
      <c r="AN96" s="408">
        <v>52</v>
      </c>
      <c r="AO96" s="408">
        <v>52</v>
      </c>
      <c r="AP96" s="408">
        <v>52</v>
      </c>
      <c r="AQ96" s="408">
        <v>52</v>
      </c>
      <c r="AR96" s="408">
        <v>52</v>
      </c>
      <c r="AS96" s="408">
        <v>52</v>
      </c>
      <c r="AT96" s="408">
        <v>52</v>
      </c>
      <c r="AU96" s="408">
        <v>52</v>
      </c>
      <c r="AV96" s="408">
        <v>52</v>
      </c>
      <c r="AW96" s="408">
        <v>52</v>
      </c>
      <c r="AX96" s="408">
        <v>52</v>
      </c>
      <c r="AY96" s="408">
        <v>52</v>
      </c>
      <c r="AZ96" s="408">
        <v>52</v>
      </c>
      <c r="BA96" s="408">
        <v>52</v>
      </c>
      <c r="BB96" s="408">
        <v>52</v>
      </c>
      <c r="BC96" s="408">
        <v>52</v>
      </c>
      <c r="BD96" s="408">
        <v>52</v>
      </c>
      <c r="BE96" s="408">
        <v>52</v>
      </c>
      <c r="BF96" s="408">
        <v>52</v>
      </c>
      <c r="BG96" s="408">
        <v>52</v>
      </c>
      <c r="BH96" s="408">
        <v>52</v>
      </c>
    </row>
    <row r="97" spans="1:60" x14ac:dyDescent="0.3">
      <c r="A97" s="405">
        <v>999</v>
      </c>
      <c r="B97" s="406" t="s">
        <v>98</v>
      </c>
      <c r="D97" s="408">
        <v>52821</v>
      </c>
      <c r="E97" s="408">
        <v>52823</v>
      </c>
      <c r="F97" s="408">
        <v>52824</v>
      </c>
      <c r="G97" s="408">
        <v>52825</v>
      </c>
      <c r="H97" s="408">
        <v>52826</v>
      </c>
      <c r="I97" s="408">
        <v>52827</v>
      </c>
      <c r="J97" s="408">
        <v>52828</v>
      </c>
      <c r="K97" s="408">
        <v>52829</v>
      </c>
      <c r="L97" s="408">
        <v>52830</v>
      </c>
      <c r="M97" s="408">
        <v>52831</v>
      </c>
      <c r="N97" s="408">
        <v>52832</v>
      </c>
      <c r="O97" s="408">
        <v>52833</v>
      </c>
      <c r="P97" s="408">
        <v>52834</v>
      </c>
      <c r="Q97" s="408">
        <v>52835</v>
      </c>
      <c r="R97" s="408">
        <v>52994</v>
      </c>
      <c r="S97" s="408">
        <v>52836</v>
      </c>
      <c r="T97" s="408">
        <v>52837</v>
      </c>
      <c r="U97" s="408">
        <v>52838</v>
      </c>
      <c r="V97" s="408">
        <v>524017</v>
      </c>
      <c r="W97" s="408">
        <v>52839</v>
      </c>
      <c r="X97" s="408">
        <v>52840</v>
      </c>
      <c r="Y97" s="408">
        <v>52841</v>
      </c>
      <c r="Z97" s="408">
        <v>52842</v>
      </c>
      <c r="AA97" s="408">
        <v>52843</v>
      </c>
      <c r="AB97" s="408">
        <v>52844</v>
      </c>
      <c r="AC97" s="408">
        <v>52845</v>
      </c>
      <c r="AD97" s="408">
        <v>52846</v>
      </c>
      <c r="AE97" s="408">
        <v>52847</v>
      </c>
      <c r="AF97" s="408">
        <v>52848</v>
      </c>
      <c r="AG97" s="408">
        <v>52849</v>
      </c>
      <c r="AH97" s="408">
        <v>52850</v>
      </c>
      <c r="AI97" s="408">
        <v>52851</v>
      </c>
      <c r="AJ97" s="408">
        <v>52995</v>
      </c>
      <c r="AK97" s="408">
        <v>52852</v>
      </c>
      <c r="AL97" s="408">
        <v>52853</v>
      </c>
      <c r="AM97" s="408">
        <v>52854</v>
      </c>
      <c r="AN97" s="408">
        <v>52856</v>
      </c>
      <c r="AO97" s="408">
        <v>52857</v>
      </c>
      <c r="AP97" s="408">
        <v>52858</v>
      </c>
      <c r="AQ97" s="408">
        <v>52859</v>
      </c>
      <c r="AR97" s="408">
        <v>52860</v>
      </c>
      <c r="AS97" s="408">
        <v>52861</v>
      </c>
      <c r="AT97" s="408">
        <v>52862</v>
      </c>
      <c r="AU97" s="408">
        <v>52863</v>
      </c>
      <c r="AV97" s="408">
        <v>52864</v>
      </c>
      <c r="AW97" s="408">
        <v>52865</v>
      </c>
      <c r="AX97" s="408">
        <v>52866</v>
      </c>
      <c r="AY97" s="408">
        <v>52867</v>
      </c>
      <c r="AZ97" s="408">
        <v>52868</v>
      </c>
      <c r="BA97" s="408">
        <v>52869</v>
      </c>
      <c r="BB97" s="408">
        <v>52870</v>
      </c>
      <c r="BC97" s="408">
        <v>52871</v>
      </c>
      <c r="BD97" s="408">
        <v>52872</v>
      </c>
      <c r="BE97" s="408">
        <v>52873</v>
      </c>
      <c r="BF97" s="408">
        <v>52996</v>
      </c>
      <c r="BG97" s="408">
        <v>52874</v>
      </c>
      <c r="BH97" s="408">
        <v>52875</v>
      </c>
    </row>
    <row r="98" spans="1:60" ht="28.8" x14ac:dyDescent="0.3">
      <c r="A98" s="405">
        <v>1052</v>
      </c>
      <c r="B98" s="406" t="s">
        <v>356</v>
      </c>
      <c r="D98" s="408">
        <v>0</v>
      </c>
      <c r="E98" s="408">
        <v>0</v>
      </c>
      <c r="F98" s="408">
        <v>0</v>
      </c>
      <c r="G98" s="408">
        <v>0</v>
      </c>
      <c r="H98" s="408">
        <v>0</v>
      </c>
      <c r="I98" s="408">
        <v>0</v>
      </c>
      <c r="J98" s="408">
        <v>0</v>
      </c>
      <c r="K98" s="408">
        <v>0</v>
      </c>
      <c r="L98" s="408">
        <v>0</v>
      </c>
      <c r="M98" s="408">
        <v>0</v>
      </c>
      <c r="N98" s="408">
        <v>0</v>
      </c>
      <c r="O98" s="408">
        <v>0</v>
      </c>
      <c r="P98" s="408">
        <v>0</v>
      </c>
      <c r="Q98" s="408">
        <v>0</v>
      </c>
      <c r="R98" s="408">
        <v>0</v>
      </c>
      <c r="S98" s="408">
        <v>0</v>
      </c>
      <c r="T98" s="408">
        <v>0</v>
      </c>
      <c r="U98" s="408">
        <v>0</v>
      </c>
      <c r="V98" s="408">
        <v>0</v>
      </c>
      <c r="W98" s="408">
        <v>0</v>
      </c>
      <c r="X98" s="408">
        <v>0</v>
      </c>
      <c r="Y98" s="408">
        <v>0</v>
      </c>
      <c r="Z98" s="408">
        <v>0</v>
      </c>
      <c r="AA98" s="408">
        <v>0</v>
      </c>
      <c r="AB98" s="408">
        <v>0</v>
      </c>
      <c r="AC98" s="408">
        <v>0</v>
      </c>
      <c r="AD98" s="408">
        <v>0</v>
      </c>
      <c r="AE98" s="408">
        <v>0</v>
      </c>
      <c r="AF98" s="408">
        <v>0</v>
      </c>
      <c r="AG98" s="408">
        <v>0</v>
      </c>
      <c r="AH98" s="408">
        <v>0</v>
      </c>
      <c r="AI98" s="408">
        <v>0</v>
      </c>
      <c r="AJ98" s="408">
        <v>0</v>
      </c>
      <c r="AK98" s="408">
        <v>0</v>
      </c>
      <c r="AL98" s="408">
        <v>0</v>
      </c>
      <c r="AM98" s="408">
        <v>0</v>
      </c>
      <c r="AN98" s="408">
        <v>0</v>
      </c>
      <c r="AO98" s="408">
        <v>0</v>
      </c>
      <c r="AP98" s="408">
        <v>0</v>
      </c>
      <c r="AQ98" s="408">
        <v>0</v>
      </c>
      <c r="AR98" s="408">
        <v>0</v>
      </c>
      <c r="AS98" s="408">
        <v>0</v>
      </c>
      <c r="AT98" s="408">
        <v>0</v>
      </c>
      <c r="AU98" s="408">
        <v>0</v>
      </c>
      <c r="AV98" s="408">
        <v>0</v>
      </c>
      <c r="AW98" s="408">
        <v>0</v>
      </c>
      <c r="AX98" s="408">
        <v>0</v>
      </c>
      <c r="AY98" s="408">
        <v>0</v>
      </c>
      <c r="AZ98" s="408">
        <v>0</v>
      </c>
      <c r="BA98" s="408">
        <v>0</v>
      </c>
      <c r="BB98" s="408">
        <v>0</v>
      </c>
      <c r="BC98" s="408">
        <v>0</v>
      </c>
      <c r="BD98" s="408">
        <v>0</v>
      </c>
      <c r="BE98" s="408">
        <v>0</v>
      </c>
      <c r="BF98" s="408">
        <v>0</v>
      </c>
      <c r="BG98" s="408">
        <v>0</v>
      </c>
      <c r="BH98" s="408">
        <v>0</v>
      </c>
    </row>
    <row r="99" spans="1:60" ht="57.6" x14ac:dyDescent="0.3">
      <c r="A99" s="405">
        <v>1058</v>
      </c>
      <c r="B99" s="406" t="s">
        <v>357</v>
      </c>
      <c r="D99" s="408">
        <v>2</v>
      </c>
      <c r="E99" s="408">
        <v>2</v>
      </c>
      <c r="F99" s="408">
        <v>2</v>
      </c>
      <c r="G99" s="408">
        <v>2</v>
      </c>
      <c r="H99" s="408">
        <v>2</v>
      </c>
      <c r="I99" s="408">
        <v>2</v>
      </c>
      <c r="J99" s="408">
        <v>2</v>
      </c>
      <c r="K99" s="408">
        <v>2</v>
      </c>
      <c r="L99" s="408">
        <v>2</v>
      </c>
      <c r="M99" s="408">
        <v>2</v>
      </c>
      <c r="N99" s="408">
        <v>2</v>
      </c>
      <c r="O99" s="408">
        <v>2</v>
      </c>
      <c r="P99" s="408">
        <v>2</v>
      </c>
      <c r="Q99" s="408">
        <v>2</v>
      </c>
      <c r="R99" s="408">
        <v>2</v>
      </c>
      <c r="S99" s="408">
        <v>2</v>
      </c>
      <c r="T99" s="408">
        <v>2</v>
      </c>
      <c r="U99" s="408">
        <v>2</v>
      </c>
      <c r="V99" s="408">
        <v>2</v>
      </c>
      <c r="W99" s="408">
        <v>2</v>
      </c>
      <c r="X99" s="408">
        <v>2</v>
      </c>
      <c r="Y99" s="408">
        <v>2</v>
      </c>
      <c r="Z99" s="408">
        <v>2</v>
      </c>
      <c r="AA99" s="408">
        <v>2</v>
      </c>
      <c r="AB99" s="408">
        <v>2</v>
      </c>
      <c r="AC99" s="408">
        <v>2</v>
      </c>
      <c r="AD99" s="408">
        <v>2</v>
      </c>
      <c r="AE99" s="408">
        <v>2</v>
      </c>
      <c r="AF99" s="408">
        <v>2</v>
      </c>
      <c r="AG99" s="408">
        <v>2</v>
      </c>
      <c r="AH99" s="408">
        <v>2</v>
      </c>
      <c r="AI99" s="408">
        <v>2</v>
      </c>
      <c r="AJ99" s="408">
        <v>2</v>
      </c>
      <c r="AK99" s="408">
        <v>2</v>
      </c>
      <c r="AL99" s="408">
        <v>2</v>
      </c>
      <c r="AM99" s="408">
        <v>2</v>
      </c>
      <c r="AN99" s="408">
        <v>2</v>
      </c>
      <c r="AO99" s="408">
        <v>2</v>
      </c>
      <c r="AP99" s="408">
        <v>2</v>
      </c>
      <c r="AQ99" s="408">
        <v>2</v>
      </c>
      <c r="AR99" s="408">
        <v>2</v>
      </c>
      <c r="AS99" s="408">
        <v>2</v>
      </c>
      <c r="AT99" s="408">
        <v>2</v>
      </c>
      <c r="AU99" s="408">
        <v>2</v>
      </c>
      <c r="AV99" s="408">
        <v>2</v>
      </c>
      <c r="AW99" s="408">
        <v>2</v>
      </c>
      <c r="AX99" s="408">
        <v>1</v>
      </c>
      <c r="AY99" s="408">
        <v>2</v>
      </c>
      <c r="AZ99" s="408">
        <v>2</v>
      </c>
      <c r="BA99" s="408">
        <v>2</v>
      </c>
      <c r="BB99" s="408">
        <v>2</v>
      </c>
      <c r="BC99" s="408">
        <v>2</v>
      </c>
      <c r="BD99" s="408">
        <v>2</v>
      </c>
      <c r="BE99" s="408">
        <v>2</v>
      </c>
      <c r="BF99" s="408">
        <v>1</v>
      </c>
      <c r="BG99" s="408">
        <v>2</v>
      </c>
      <c r="BH99" s="408">
        <v>2</v>
      </c>
    </row>
    <row r="100" spans="1:60" ht="43.2" x14ac:dyDescent="0.3">
      <c r="A100" s="405">
        <v>1059</v>
      </c>
      <c r="B100" s="406" t="s">
        <v>668</v>
      </c>
      <c r="D100" s="408">
        <v>2</v>
      </c>
      <c r="E100" s="408">
        <v>1</v>
      </c>
      <c r="F100" s="408">
        <v>1</v>
      </c>
      <c r="G100" s="408">
        <v>1</v>
      </c>
      <c r="H100" s="408">
        <v>1</v>
      </c>
      <c r="I100" s="408">
        <v>1</v>
      </c>
      <c r="J100" s="408">
        <v>1</v>
      </c>
      <c r="K100" s="408">
        <v>1</v>
      </c>
      <c r="L100" s="408">
        <v>1</v>
      </c>
      <c r="M100" s="408">
        <v>1</v>
      </c>
      <c r="N100" s="408">
        <v>1</v>
      </c>
      <c r="O100" s="408">
        <v>1</v>
      </c>
      <c r="P100" s="408">
        <v>1</v>
      </c>
      <c r="Q100" s="408">
        <v>1</v>
      </c>
      <c r="R100" s="408">
        <v>1</v>
      </c>
      <c r="S100" s="408">
        <v>1</v>
      </c>
      <c r="T100" s="408">
        <v>1</v>
      </c>
      <c r="U100" s="408">
        <v>1</v>
      </c>
      <c r="V100" s="408">
        <v>1</v>
      </c>
      <c r="W100" s="408">
        <v>1</v>
      </c>
      <c r="X100" s="408">
        <v>1</v>
      </c>
      <c r="Y100" s="408">
        <v>1</v>
      </c>
      <c r="Z100" s="408">
        <v>1</v>
      </c>
      <c r="AA100" s="408">
        <v>1</v>
      </c>
      <c r="AB100" s="408">
        <v>1</v>
      </c>
      <c r="AC100" s="408">
        <v>1</v>
      </c>
      <c r="AD100" s="408">
        <v>1</v>
      </c>
      <c r="AE100" s="408">
        <v>1</v>
      </c>
      <c r="AF100" s="408">
        <v>1</v>
      </c>
      <c r="AG100" s="408">
        <v>1</v>
      </c>
      <c r="AH100" s="408">
        <v>1</v>
      </c>
      <c r="AI100" s="408">
        <v>1</v>
      </c>
      <c r="AJ100" s="408">
        <v>1</v>
      </c>
      <c r="AK100" s="408">
        <v>1</v>
      </c>
      <c r="AL100" s="408">
        <v>1</v>
      </c>
      <c r="AM100" s="408">
        <v>1</v>
      </c>
      <c r="AN100" s="408">
        <v>1</v>
      </c>
      <c r="AO100" s="408">
        <v>1</v>
      </c>
      <c r="AP100" s="408">
        <v>1</v>
      </c>
      <c r="AQ100" s="408">
        <v>1</v>
      </c>
      <c r="AR100" s="408">
        <v>1</v>
      </c>
      <c r="AS100" s="408">
        <v>1</v>
      </c>
      <c r="AT100" s="408">
        <v>1</v>
      </c>
      <c r="AU100" s="408">
        <v>1</v>
      </c>
      <c r="AV100" s="408">
        <v>1</v>
      </c>
      <c r="AW100" s="408">
        <v>1</v>
      </c>
      <c r="AX100" s="408">
        <v>2</v>
      </c>
      <c r="AY100" s="408">
        <v>1</v>
      </c>
      <c r="AZ100" s="408">
        <v>1</v>
      </c>
      <c r="BA100" s="408">
        <v>1</v>
      </c>
      <c r="BB100" s="408">
        <v>1</v>
      </c>
      <c r="BC100" s="408">
        <v>1</v>
      </c>
      <c r="BD100" s="408">
        <v>1</v>
      </c>
      <c r="BE100" s="408">
        <v>1</v>
      </c>
      <c r="BF100" s="408">
        <v>2</v>
      </c>
      <c r="BG100" s="408">
        <v>1</v>
      </c>
      <c r="BH100" s="408">
        <v>1</v>
      </c>
    </row>
    <row r="101" spans="1:60" ht="43.2" x14ac:dyDescent="0.3">
      <c r="A101" s="405">
        <v>1064</v>
      </c>
      <c r="B101" s="406" t="s">
        <v>1017</v>
      </c>
      <c r="D101" s="408">
        <v>1149421</v>
      </c>
      <c r="E101" s="408">
        <v>1866046</v>
      </c>
      <c r="F101" s="408">
        <v>1649035</v>
      </c>
      <c r="G101" s="408">
        <v>659895</v>
      </c>
      <c r="H101" s="408">
        <v>2239200</v>
      </c>
      <c r="I101" s="408">
        <v>1105566</v>
      </c>
      <c r="J101" s="408">
        <v>620742</v>
      </c>
      <c r="K101" s="408">
        <v>668585</v>
      </c>
      <c r="L101" s="408">
        <v>1401590</v>
      </c>
      <c r="M101" s="408">
        <v>454241</v>
      </c>
      <c r="N101" s="408">
        <v>823804</v>
      </c>
      <c r="O101" s="408">
        <v>2600671</v>
      </c>
      <c r="P101" s="408">
        <v>1188470</v>
      </c>
      <c r="Q101" s="408">
        <v>357941</v>
      </c>
      <c r="R101" s="408">
        <v>2917031</v>
      </c>
      <c r="S101" s="408">
        <v>5797088</v>
      </c>
      <c r="T101" s="408">
        <v>607071</v>
      </c>
      <c r="U101" s="408">
        <v>392521</v>
      </c>
      <c r="V101" s="408">
        <v>0</v>
      </c>
      <c r="W101" s="408">
        <v>5310888</v>
      </c>
      <c r="X101" s="408">
        <v>1611580</v>
      </c>
      <c r="Y101" s="408">
        <v>0</v>
      </c>
      <c r="Z101" s="408">
        <v>1757136</v>
      </c>
      <c r="AA101" s="408">
        <v>410836</v>
      </c>
      <c r="AB101" s="408">
        <v>925483</v>
      </c>
      <c r="AC101" s="408">
        <v>4844204</v>
      </c>
      <c r="AD101" s="408">
        <v>590345</v>
      </c>
      <c r="AE101" s="408">
        <v>3091457</v>
      </c>
      <c r="AF101" s="408">
        <v>1529025</v>
      </c>
      <c r="AG101" s="408">
        <v>567667</v>
      </c>
      <c r="AH101" s="408">
        <v>4168266</v>
      </c>
      <c r="AI101" s="408">
        <v>2356112</v>
      </c>
      <c r="AJ101" s="408">
        <v>3761815</v>
      </c>
      <c r="AL101" s="408">
        <v>1668559</v>
      </c>
      <c r="AM101" s="408">
        <v>1367590</v>
      </c>
      <c r="AN101" s="408">
        <v>1619488</v>
      </c>
      <c r="AO101" s="408">
        <v>1310374</v>
      </c>
      <c r="AP101" s="408">
        <v>1687854</v>
      </c>
      <c r="AQ101" s="408">
        <v>493427</v>
      </c>
      <c r="AR101" s="408">
        <v>461632</v>
      </c>
      <c r="AS101" s="408">
        <v>834585</v>
      </c>
      <c r="AT101" s="408">
        <v>204333</v>
      </c>
      <c r="AU101" s="408">
        <v>7918555</v>
      </c>
      <c r="AV101" s="408">
        <v>1162474</v>
      </c>
      <c r="AW101" s="408">
        <v>30911932</v>
      </c>
      <c r="AX101" s="408">
        <v>481712</v>
      </c>
      <c r="AY101" s="408">
        <v>309441</v>
      </c>
      <c r="BA101" s="408">
        <v>0</v>
      </c>
      <c r="BB101" s="408">
        <v>234737</v>
      </c>
      <c r="BC101" s="408">
        <v>0</v>
      </c>
      <c r="BD101" s="408">
        <v>2015875</v>
      </c>
      <c r="BE101" s="408">
        <v>2047776</v>
      </c>
      <c r="BF101" s="408">
        <v>10842002</v>
      </c>
      <c r="BG101" s="408">
        <v>1177191</v>
      </c>
      <c r="BH101" s="408">
        <v>511245</v>
      </c>
    </row>
    <row r="102" spans="1:60" ht="28.8" x14ac:dyDescent="0.3">
      <c r="A102" s="405">
        <v>1065</v>
      </c>
      <c r="B102" s="406" t="s">
        <v>1018</v>
      </c>
      <c r="D102" s="408">
        <v>0</v>
      </c>
      <c r="E102" s="408">
        <v>0</v>
      </c>
      <c r="F102" s="408">
        <v>0</v>
      </c>
      <c r="H102" s="408">
        <v>0</v>
      </c>
      <c r="J102" s="408">
        <v>0</v>
      </c>
      <c r="K102" s="408">
        <v>0</v>
      </c>
      <c r="L102" s="408">
        <v>0</v>
      </c>
      <c r="M102" s="408">
        <v>0</v>
      </c>
      <c r="O102" s="408">
        <v>0</v>
      </c>
      <c r="Q102" s="408">
        <v>0</v>
      </c>
      <c r="R102" s="408">
        <v>0</v>
      </c>
      <c r="S102" s="408">
        <v>0</v>
      </c>
      <c r="U102" s="408">
        <v>0</v>
      </c>
      <c r="V102" s="408">
        <v>0</v>
      </c>
      <c r="Y102" s="408">
        <v>0</v>
      </c>
      <c r="Z102" s="408">
        <v>0</v>
      </c>
      <c r="AB102" s="408">
        <v>0</v>
      </c>
      <c r="AC102" s="408">
        <v>0</v>
      </c>
      <c r="AD102" s="408">
        <v>0</v>
      </c>
      <c r="AE102" s="408">
        <v>0</v>
      </c>
      <c r="AH102" s="408">
        <v>0</v>
      </c>
      <c r="AI102" s="408">
        <v>0</v>
      </c>
      <c r="AJ102" s="408">
        <v>0</v>
      </c>
      <c r="AL102" s="408">
        <v>0</v>
      </c>
      <c r="AM102" s="408">
        <v>0</v>
      </c>
      <c r="AN102" s="408">
        <v>0</v>
      </c>
      <c r="AQ102" s="408">
        <v>0</v>
      </c>
      <c r="AS102" s="408">
        <v>0</v>
      </c>
      <c r="AT102" s="408">
        <v>0</v>
      </c>
      <c r="AU102" s="408">
        <v>0</v>
      </c>
      <c r="AV102" s="408">
        <v>0</v>
      </c>
      <c r="AW102" s="408">
        <v>0</v>
      </c>
      <c r="AX102" s="408">
        <v>0</v>
      </c>
      <c r="AY102" s="408">
        <v>0</v>
      </c>
      <c r="BA102" s="408">
        <v>0</v>
      </c>
      <c r="BB102" s="408">
        <v>0</v>
      </c>
      <c r="BC102" s="408">
        <v>0</v>
      </c>
      <c r="BD102" s="408">
        <v>0</v>
      </c>
      <c r="BF102" s="408">
        <v>0</v>
      </c>
      <c r="BG102" s="408">
        <v>0</v>
      </c>
    </row>
    <row r="103" spans="1:60" x14ac:dyDescent="0.3">
      <c r="A103" s="405">
        <v>1066</v>
      </c>
      <c r="B103" s="406" t="s">
        <v>669</v>
      </c>
      <c r="D103" s="408" t="s">
        <v>1019</v>
      </c>
      <c r="E103" s="408" t="s">
        <v>1020</v>
      </c>
      <c r="F103" s="408" t="s">
        <v>1021</v>
      </c>
      <c r="G103" s="408" t="s">
        <v>1022</v>
      </c>
      <c r="H103" s="408" t="s">
        <v>1023</v>
      </c>
      <c r="I103" s="408" t="s">
        <v>1024</v>
      </c>
      <c r="J103" s="408" t="s">
        <v>1025</v>
      </c>
      <c r="K103" s="408" t="s">
        <v>1026</v>
      </c>
      <c r="L103" s="408" t="s">
        <v>1019</v>
      </c>
      <c r="M103" s="408" t="s">
        <v>1027</v>
      </c>
      <c r="N103" s="408" t="s">
        <v>1028</v>
      </c>
      <c r="O103" s="408" t="s">
        <v>1029</v>
      </c>
      <c r="P103" s="408" t="s">
        <v>1030</v>
      </c>
      <c r="Q103" s="408" t="s">
        <v>1031</v>
      </c>
      <c r="R103" s="408" t="s">
        <v>1032</v>
      </c>
      <c r="S103" s="408" t="s">
        <v>1033</v>
      </c>
      <c r="T103" s="408" t="s">
        <v>1034</v>
      </c>
      <c r="U103" s="408" t="s">
        <v>1019</v>
      </c>
      <c r="V103" s="408" t="s">
        <v>1019</v>
      </c>
      <c r="W103" s="408" t="s">
        <v>1035</v>
      </c>
      <c r="X103" s="408" t="s">
        <v>1036</v>
      </c>
      <c r="Y103" s="408" t="s">
        <v>1037</v>
      </c>
      <c r="Z103" s="408" t="s">
        <v>1021</v>
      </c>
      <c r="AA103" s="408" t="s">
        <v>1038</v>
      </c>
      <c r="AB103" s="408" t="s">
        <v>1039</v>
      </c>
      <c r="AC103" s="408" t="s">
        <v>1040</v>
      </c>
      <c r="AD103" s="408" t="s">
        <v>1027</v>
      </c>
      <c r="AE103" s="408" t="s">
        <v>1041</v>
      </c>
      <c r="AF103" s="408" t="s">
        <v>1042</v>
      </c>
      <c r="AG103" s="408" t="s">
        <v>1043</v>
      </c>
      <c r="AH103" s="408" t="s">
        <v>1044</v>
      </c>
      <c r="AI103" s="408" t="s">
        <v>1019</v>
      </c>
      <c r="AJ103" s="408" t="s">
        <v>1019</v>
      </c>
      <c r="AK103" s="408" t="s">
        <v>1028</v>
      </c>
      <c r="AL103" s="408" t="s">
        <v>1037</v>
      </c>
      <c r="AM103" s="408" t="s">
        <v>1045</v>
      </c>
      <c r="AN103" s="408" t="s">
        <v>1046</v>
      </c>
      <c r="AO103" s="408" t="s">
        <v>1031</v>
      </c>
      <c r="AP103" s="408" t="s">
        <v>1047</v>
      </c>
      <c r="AQ103" s="408" t="s">
        <v>1041</v>
      </c>
      <c r="AR103" s="408" t="s">
        <v>1048</v>
      </c>
      <c r="AS103" s="408" t="s">
        <v>1019</v>
      </c>
      <c r="AT103" s="408" t="s">
        <v>1049</v>
      </c>
      <c r="AU103" s="408" t="s">
        <v>1019</v>
      </c>
      <c r="AV103" s="408" t="s">
        <v>1050</v>
      </c>
      <c r="AW103" s="408" t="s">
        <v>1031</v>
      </c>
      <c r="AX103" s="408" t="s">
        <v>1027</v>
      </c>
      <c r="AY103" s="408" t="s">
        <v>1039</v>
      </c>
      <c r="AZ103" s="408" t="s">
        <v>1030</v>
      </c>
      <c r="BA103" s="408" t="s">
        <v>1051</v>
      </c>
      <c r="BB103" s="408" t="s">
        <v>1052</v>
      </c>
      <c r="BC103" s="408" t="s">
        <v>1053</v>
      </c>
      <c r="BD103" s="408" t="s">
        <v>1054</v>
      </c>
      <c r="BE103" s="408" t="s">
        <v>1055</v>
      </c>
      <c r="BF103" s="408" t="s">
        <v>1019</v>
      </c>
      <c r="BG103" s="408" t="s">
        <v>1056</v>
      </c>
      <c r="BH103" s="408" t="s">
        <v>1051</v>
      </c>
    </row>
    <row r="104" spans="1:60" x14ac:dyDescent="0.3">
      <c r="A104" s="405">
        <v>9000</v>
      </c>
      <c r="B104" s="406" t="s">
        <v>320</v>
      </c>
      <c r="C104" s="408" t="s">
        <v>128</v>
      </c>
      <c r="D104" s="408">
        <v>501898491</v>
      </c>
      <c r="E104" s="408">
        <v>983378008</v>
      </c>
      <c r="F104" s="408">
        <v>758232447</v>
      </c>
      <c r="G104" s="408">
        <v>307235237</v>
      </c>
      <c r="H104" s="408">
        <v>873575006</v>
      </c>
      <c r="I104" s="408">
        <v>530245953</v>
      </c>
      <c r="J104" s="408">
        <v>275524659</v>
      </c>
      <c r="K104" s="408">
        <v>371879005.39999998</v>
      </c>
      <c r="L104" s="408">
        <v>36749073225.699997</v>
      </c>
      <c r="M104" s="408">
        <v>209748798</v>
      </c>
      <c r="N104" s="408">
        <v>405462400</v>
      </c>
      <c r="O104" s="408">
        <v>1404735377</v>
      </c>
      <c r="P104" s="408">
        <v>746392874</v>
      </c>
      <c r="Q104" s="408">
        <v>200754946</v>
      </c>
      <c r="R104" s="408">
        <v>1416579340</v>
      </c>
      <c r="S104" s="408">
        <v>2903977499</v>
      </c>
      <c r="T104" s="408">
        <v>338699493</v>
      </c>
      <c r="U104" s="408">
        <v>229452574</v>
      </c>
      <c r="V104" s="408">
        <v>24221063</v>
      </c>
      <c r="W104" s="408">
        <v>2765820783</v>
      </c>
      <c r="X104" s="408">
        <v>867132430</v>
      </c>
      <c r="Y104" s="408">
        <v>167256362</v>
      </c>
      <c r="Z104" s="408">
        <v>1091566086</v>
      </c>
      <c r="AA104" s="408">
        <v>185546352</v>
      </c>
      <c r="AB104" s="408">
        <v>401513485</v>
      </c>
      <c r="AC104" s="408">
        <v>2176021964</v>
      </c>
      <c r="AD104" s="408">
        <v>248109253</v>
      </c>
      <c r="AE104" s="408">
        <v>1455263911</v>
      </c>
      <c r="AF104" s="408">
        <v>642245510</v>
      </c>
      <c r="AG104" s="408">
        <v>301977615</v>
      </c>
      <c r="AH104" s="408">
        <v>2130688303</v>
      </c>
      <c r="AI104" s="408">
        <v>1074207940</v>
      </c>
      <c r="AJ104" s="408">
        <v>1635556753</v>
      </c>
      <c r="AK104" s="408">
        <v>943437046</v>
      </c>
      <c r="AL104" s="408">
        <v>856712310</v>
      </c>
      <c r="AM104" s="408">
        <v>627239189</v>
      </c>
      <c r="AN104" s="408">
        <v>694967692</v>
      </c>
      <c r="AO104" s="408">
        <v>653351524</v>
      </c>
      <c r="AP104" s="408">
        <v>757044000</v>
      </c>
      <c r="AQ104" s="408">
        <v>263326183.69999999</v>
      </c>
      <c r="AR104" s="408">
        <v>245634410</v>
      </c>
      <c r="AS104" s="408">
        <v>397813484</v>
      </c>
      <c r="AT104" s="408">
        <v>71345689</v>
      </c>
      <c r="AU104" s="408">
        <v>4138115617</v>
      </c>
      <c r="AV104" s="408">
        <v>522599686</v>
      </c>
      <c r="AW104" s="408">
        <v>22648370688</v>
      </c>
      <c r="AX104" s="408">
        <v>205028567</v>
      </c>
      <c r="AY104" s="408">
        <v>151948350</v>
      </c>
      <c r="AZ104" s="408">
        <v>437877606</v>
      </c>
      <c r="BA104" s="408">
        <v>1169784617</v>
      </c>
      <c r="BB104" s="408">
        <v>103659030</v>
      </c>
      <c r="BC104" s="408">
        <v>221514480</v>
      </c>
      <c r="BD104" s="408">
        <v>900011401</v>
      </c>
      <c r="BE104" s="408">
        <v>1118034432</v>
      </c>
      <c r="BF104" s="408">
        <v>6477952866</v>
      </c>
      <c r="BG104" s="408">
        <v>472143671</v>
      </c>
      <c r="BH104" s="408">
        <v>249059311</v>
      </c>
    </row>
    <row r="105" spans="1:60" ht="28.8" x14ac:dyDescent="0.3">
      <c r="A105" s="405">
        <v>9001</v>
      </c>
      <c r="B105" s="406" t="s">
        <v>321</v>
      </c>
      <c r="C105" s="408" t="s">
        <v>322</v>
      </c>
      <c r="D105" s="408">
        <v>97353070</v>
      </c>
      <c r="E105" s="408">
        <v>154388694</v>
      </c>
      <c r="F105" s="408">
        <v>107009449</v>
      </c>
      <c r="G105" s="408">
        <v>38948179</v>
      </c>
      <c r="H105" s="408">
        <v>140423863</v>
      </c>
      <c r="I105" s="408">
        <v>89082400</v>
      </c>
      <c r="J105" s="408">
        <v>44338739</v>
      </c>
      <c r="K105" s="408">
        <v>50316755</v>
      </c>
      <c r="L105" s="408">
        <v>106981533</v>
      </c>
      <c r="M105" s="408">
        <v>31897255</v>
      </c>
      <c r="N105" s="408">
        <v>55693384</v>
      </c>
      <c r="O105" s="408">
        <v>277238967</v>
      </c>
      <c r="P105" s="408">
        <v>121194125</v>
      </c>
      <c r="Q105" s="408">
        <v>36879895</v>
      </c>
      <c r="R105" s="408">
        <v>206112262</v>
      </c>
      <c r="S105" s="408">
        <v>426829677</v>
      </c>
      <c r="T105" s="408">
        <v>63560276</v>
      </c>
      <c r="U105" s="408">
        <v>29335285</v>
      </c>
      <c r="V105" s="408">
        <v>2982089</v>
      </c>
      <c r="W105" s="408">
        <v>454061682</v>
      </c>
      <c r="X105" s="408">
        <v>124291217</v>
      </c>
      <c r="Y105" s="408">
        <v>15040060</v>
      </c>
      <c r="Z105" s="408">
        <v>216576893</v>
      </c>
      <c r="AA105" s="408">
        <v>29157500</v>
      </c>
      <c r="AB105" s="408">
        <v>40769266</v>
      </c>
      <c r="AC105" s="408">
        <v>301152675</v>
      </c>
      <c r="AD105" s="408">
        <v>29524766</v>
      </c>
      <c r="AE105" s="408">
        <v>221829258</v>
      </c>
      <c r="AF105" s="408">
        <v>80743397</v>
      </c>
      <c r="AG105" s="408">
        <v>48507712</v>
      </c>
      <c r="AH105" s="408">
        <v>214232131</v>
      </c>
      <c r="AI105" s="408">
        <v>134547053</v>
      </c>
      <c r="AJ105" s="408">
        <v>204458092</v>
      </c>
      <c r="AK105" s="408">
        <v>154081806</v>
      </c>
      <c r="AL105" s="408">
        <v>133624045</v>
      </c>
      <c r="AM105" s="408">
        <v>88029582</v>
      </c>
      <c r="AN105" s="408">
        <v>85966277</v>
      </c>
      <c r="AO105" s="408">
        <v>97676678</v>
      </c>
      <c r="AP105" s="408">
        <v>122534747</v>
      </c>
      <c r="AQ105" s="408">
        <v>40984539</v>
      </c>
      <c r="AR105" s="408">
        <v>28864326</v>
      </c>
      <c r="AS105" s="408">
        <v>56007344</v>
      </c>
      <c r="AT105" s="408">
        <v>10535841</v>
      </c>
      <c r="AU105" s="408">
        <v>786300438</v>
      </c>
      <c r="AV105" s="408">
        <v>63504136</v>
      </c>
      <c r="AW105" s="408">
        <v>4995914413</v>
      </c>
      <c r="AX105" s="408">
        <v>22678124</v>
      </c>
      <c r="AY105" s="408">
        <v>21275679</v>
      </c>
      <c r="AZ105" s="408">
        <v>41782519</v>
      </c>
      <c r="BA105" s="408">
        <v>154219647</v>
      </c>
      <c r="BB105" s="408">
        <v>10042040</v>
      </c>
      <c r="BC105" s="408">
        <v>23669651</v>
      </c>
      <c r="BD105" s="408">
        <v>112623594</v>
      </c>
      <c r="BE105" s="408">
        <v>143717439</v>
      </c>
      <c r="BF105" s="408">
        <v>954157970</v>
      </c>
      <c r="BG105" s="408">
        <v>59079789</v>
      </c>
      <c r="BH105" s="408">
        <v>39156449</v>
      </c>
    </row>
    <row r="106" spans="1:60" ht="43.2" x14ac:dyDescent="0.3">
      <c r="A106" s="405">
        <v>9002</v>
      </c>
      <c r="B106" s="406" t="s">
        <v>323</v>
      </c>
      <c r="C106" s="408" t="s">
        <v>324</v>
      </c>
      <c r="D106" s="408">
        <v>860184</v>
      </c>
      <c r="E106" s="408">
        <v>6613168</v>
      </c>
      <c r="F106" s="408">
        <v>5317061</v>
      </c>
      <c r="G106" s="408">
        <v>1413617</v>
      </c>
      <c r="H106" s="408">
        <v>1192890</v>
      </c>
      <c r="I106" s="408">
        <v>1974689</v>
      </c>
      <c r="J106" s="408">
        <v>4541966</v>
      </c>
      <c r="K106" s="408">
        <v>1690469</v>
      </c>
      <c r="L106" s="408">
        <v>3705148</v>
      </c>
      <c r="M106" s="408">
        <v>2234643</v>
      </c>
      <c r="N106" s="408">
        <v>1753529</v>
      </c>
      <c r="O106" s="408">
        <v>5776027</v>
      </c>
      <c r="P106" s="408">
        <v>11071850</v>
      </c>
      <c r="Q106" s="408">
        <v>408527</v>
      </c>
      <c r="R106" s="408">
        <v>8366336</v>
      </c>
      <c r="S106" s="408">
        <v>24631218</v>
      </c>
      <c r="T106" s="408">
        <v>1086568</v>
      </c>
      <c r="U106" s="408">
        <v>1207442</v>
      </c>
      <c r="V106" s="408">
        <v>29953</v>
      </c>
      <c r="W106" s="408">
        <v>7256339</v>
      </c>
      <c r="X106" s="408">
        <v>5098195</v>
      </c>
      <c r="Y106" s="408">
        <v>811208</v>
      </c>
      <c r="Z106" s="408">
        <v>2153244</v>
      </c>
      <c r="AA106" s="408">
        <v>628074</v>
      </c>
      <c r="AB106" s="408">
        <v>1761998</v>
      </c>
      <c r="AC106" s="408">
        <v>6823555</v>
      </c>
      <c r="AD106" s="408">
        <v>1323661</v>
      </c>
      <c r="AE106" s="408">
        <v>5661458</v>
      </c>
      <c r="AF106" s="408">
        <v>4710742</v>
      </c>
      <c r="AG106" s="408">
        <v>1922543</v>
      </c>
      <c r="AH106" s="408">
        <v>2548912</v>
      </c>
      <c r="AI106" s="408">
        <v>5773161</v>
      </c>
      <c r="AJ106" s="408">
        <v>11508521</v>
      </c>
      <c r="AK106" s="408">
        <v>4785676</v>
      </c>
      <c r="AL106" s="408">
        <v>2762172</v>
      </c>
      <c r="AM106" s="408">
        <v>8459637</v>
      </c>
      <c r="AN106" s="408">
        <v>3782115</v>
      </c>
      <c r="AO106" s="408">
        <v>1094808</v>
      </c>
      <c r="AP106" s="408">
        <v>4303193</v>
      </c>
      <c r="AQ106" s="408">
        <v>1605853</v>
      </c>
      <c r="AR106" s="408">
        <v>1606072</v>
      </c>
      <c r="AS106" s="408">
        <v>1602148</v>
      </c>
      <c r="AT106" s="408">
        <v>204319</v>
      </c>
      <c r="AU106" s="408">
        <v>19625466</v>
      </c>
      <c r="AV106" s="408">
        <v>3348976</v>
      </c>
      <c r="AW106" s="408">
        <v>208354940</v>
      </c>
      <c r="AX106" s="408">
        <v>1692074</v>
      </c>
      <c r="AY106" s="408">
        <v>1336973</v>
      </c>
      <c r="AZ106" s="408">
        <v>1735145</v>
      </c>
      <c r="BA106" s="408">
        <v>16443546</v>
      </c>
      <c r="BB106" s="408">
        <v>499666</v>
      </c>
      <c r="BC106" s="408">
        <v>364528</v>
      </c>
      <c r="BD106" s="408">
        <v>5312016</v>
      </c>
      <c r="BE106" s="408">
        <v>6514826</v>
      </c>
      <c r="BF106" s="408">
        <v>23578141</v>
      </c>
      <c r="BG106" s="408">
        <v>2901049</v>
      </c>
      <c r="BH106" s="408">
        <v>1931939</v>
      </c>
    </row>
    <row r="107" spans="1:60" ht="43.2" x14ac:dyDescent="0.3">
      <c r="A107" s="405">
        <v>9003</v>
      </c>
      <c r="B107" s="406" t="s">
        <v>325</v>
      </c>
      <c r="C107" s="408" t="s">
        <v>326</v>
      </c>
      <c r="D107" s="408">
        <v>102466206</v>
      </c>
      <c r="E107" s="408">
        <v>185658189</v>
      </c>
      <c r="F107" s="408">
        <v>138528290</v>
      </c>
      <c r="G107" s="408">
        <v>60023889</v>
      </c>
      <c r="H107" s="408">
        <v>188732343</v>
      </c>
      <c r="I107" s="408">
        <v>79550832</v>
      </c>
      <c r="J107" s="408">
        <v>46576745</v>
      </c>
      <c r="K107" s="408">
        <v>51321632</v>
      </c>
      <c r="L107" s="408">
        <v>110351506</v>
      </c>
      <c r="M107" s="408">
        <v>34013643</v>
      </c>
      <c r="N107" s="408">
        <v>66829399</v>
      </c>
      <c r="O107" s="408">
        <v>233462693</v>
      </c>
      <c r="P107" s="408">
        <v>130686397</v>
      </c>
      <c r="Q107" s="408">
        <v>30422032</v>
      </c>
      <c r="R107" s="408">
        <v>245833423</v>
      </c>
      <c r="S107" s="408">
        <v>522383369</v>
      </c>
      <c r="T107" s="408">
        <v>57299681</v>
      </c>
      <c r="U107" s="408">
        <v>33215181</v>
      </c>
      <c r="V107" s="408">
        <v>2953630</v>
      </c>
      <c r="W107" s="408">
        <v>434611493</v>
      </c>
      <c r="X107" s="408">
        <v>161554187</v>
      </c>
      <c r="Y107" s="408">
        <v>29520904</v>
      </c>
      <c r="Z107" s="408">
        <v>159474267</v>
      </c>
      <c r="AA107" s="408">
        <v>31785924</v>
      </c>
      <c r="AB107" s="408">
        <v>85696401</v>
      </c>
      <c r="AC107" s="408">
        <v>422516673</v>
      </c>
      <c r="AD107" s="408">
        <v>46181579</v>
      </c>
      <c r="AE107" s="408">
        <v>275056879</v>
      </c>
      <c r="AF107" s="408">
        <v>118185484</v>
      </c>
      <c r="AG107" s="408">
        <v>50892159</v>
      </c>
      <c r="AH107" s="408">
        <v>355058232</v>
      </c>
      <c r="AI107" s="408">
        <v>204041008</v>
      </c>
      <c r="AJ107" s="408">
        <v>333314103</v>
      </c>
      <c r="AK107" s="408">
        <v>154451252</v>
      </c>
      <c r="AL107" s="408">
        <v>135665123</v>
      </c>
      <c r="AM107" s="408">
        <v>134035667</v>
      </c>
      <c r="AN107" s="408">
        <v>139243819</v>
      </c>
      <c r="AO107" s="408">
        <v>106190289</v>
      </c>
      <c r="AP107" s="408">
        <v>135500915</v>
      </c>
      <c r="AQ107" s="408">
        <v>42676549</v>
      </c>
      <c r="AR107" s="408">
        <v>46981780</v>
      </c>
      <c r="AS107" s="408">
        <v>68088632</v>
      </c>
      <c r="AT107" s="408">
        <v>15571590</v>
      </c>
      <c r="AU107" s="408">
        <v>724168698</v>
      </c>
      <c r="AV107" s="408">
        <v>98052917</v>
      </c>
      <c r="AW107" s="408">
        <v>3340830755</v>
      </c>
      <c r="AX107" s="408">
        <v>36399514</v>
      </c>
      <c r="AY107" s="408">
        <v>25239044</v>
      </c>
      <c r="AZ107" s="408">
        <v>94678034</v>
      </c>
      <c r="BA107" s="408">
        <v>295764354</v>
      </c>
      <c r="BB107" s="408">
        <v>17548891</v>
      </c>
      <c r="BC107" s="408">
        <v>38568463</v>
      </c>
      <c r="BD107" s="408">
        <v>166667800</v>
      </c>
      <c r="BE107" s="408">
        <v>186300386</v>
      </c>
      <c r="BF107" s="408">
        <v>1035931620</v>
      </c>
      <c r="BG107" s="408">
        <v>91222069</v>
      </c>
      <c r="BH107" s="408">
        <v>43862202</v>
      </c>
    </row>
    <row r="108" spans="1:60" ht="115.2" x14ac:dyDescent="0.3">
      <c r="A108" s="405">
        <v>9004</v>
      </c>
      <c r="B108" s="406" t="s">
        <v>327</v>
      </c>
      <c r="C108" s="408" t="s">
        <v>328</v>
      </c>
      <c r="D108" s="408" t="s">
        <v>128</v>
      </c>
      <c r="E108" s="408" t="s">
        <v>128</v>
      </c>
      <c r="F108" s="408" t="s">
        <v>128</v>
      </c>
      <c r="G108" s="408" t="s">
        <v>128</v>
      </c>
      <c r="H108" s="408" t="s">
        <v>128</v>
      </c>
      <c r="I108" s="408" t="s">
        <v>128</v>
      </c>
      <c r="J108" s="408" t="s">
        <v>128</v>
      </c>
      <c r="K108" s="408" t="s">
        <v>128</v>
      </c>
      <c r="L108" s="408" t="s">
        <v>128</v>
      </c>
      <c r="M108" s="408" t="s">
        <v>128</v>
      </c>
      <c r="N108" s="408" t="s">
        <v>128</v>
      </c>
      <c r="O108" s="408" t="s">
        <v>128</v>
      </c>
      <c r="P108" s="408" t="s">
        <v>128</v>
      </c>
      <c r="Q108" s="408" t="s">
        <v>128</v>
      </c>
      <c r="R108" s="408" t="s">
        <v>128</v>
      </c>
      <c r="S108" s="408" t="s">
        <v>128</v>
      </c>
      <c r="T108" s="408" t="s">
        <v>128</v>
      </c>
      <c r="U108" s="408" t="s">
        <v>128</v>
      </c>
      <c r="V108" s="408" t="s">
        <v>128</v>
      </c>
      <c r="W108" s="408" t="s">
        <v>128</v>
      </c>
      <c r="X108" s="408" t="s">
        <v>128</v>
      </c>
      <c r="Y108" s="408" t="s">
        <v>128</v>
      </c>
      <c r="Z108" s="408" t="s">
        <v>128</v>
      </c>
      <c r="AA108" s="408" t="s">
        <v>128</v>
      </c>
      <c r="AB108" s="408" t="s">
        <v>128</v>
      </c>
      <c r="AC108" s="408" t="s">
        <v>128</v>
      </c>
      <c r="AD108" s="408" t="s">
        <v>128</v>
      </c>
      <c r="AE108" s="408" t="s">
        <v>128</v>
      </c>
      <c r="AF108" s="408" t="s">
        <v>128</v>
      </c>
      <c r="AG108" s="408" t="s">
        <v>128</v>
      </c>
      <c r="AH108" s="408" t="s">
        <v>128</v>
      </c>
      <c r="AI108" s="408" t="s">
        <v>128</v>
      </c>
      <c r="AJ108" s="408" t="s">
        <v>128</v>
      </c>
      <c r="AK108" s="408" t="s">
        <v>128</v>
      </c>
      <c r="AL108" s="408" t="s">
        <v>128</v>
      </c>
      <c r="AM108" s="408" t="s">
        <v>128</v>
      </c>
      <c r="AN108" s="408" t="s">
        <v>128</v>
      </c>
      <c r="AO108" s="408" t="s">
        <v>128</v>
      </c>
      <c r="AP108" s="408" t="s">
        <v>128</v>
      </c>
      <c r="AQ108" s="408" t="s">
        <v>128</v>
      </c>
      <c r="AR108" s="408" t="s">
        <v>128</v>
      </c>
      <c r="AS108" s="408" t="s">
        <v>128</v>
      </c>
      <c r="AT108" s="408" t="s">
        <v>128</v>
      </c>
      <c r="AU108" s="408" t="s">
        <v>128</v>
      </c>
      <c r="AV108" s="408" t="s">
        <v>128</v>
      </c>
      <c r="AW108" s="408" t="s">
        <v>128</v>
      </c>
      <c r="AX108" s="408" t="s">
        <v>128</v>
      </c>
      <c r="AY108" s="408" t="s">
        <v>128</v>
      </c>
      <c r="AZ108" s="408" t="s">
        <v>128</v>
      </c>
      <c r="BA108" s="408" t="s">
        <v>128</v>
      </c>
      <c r="BB108" s="408" t="s">
        <v>128</v>
      </c>
      <c r="BC108" s="408" t="s">
        <v>128</v>
      </c>
      <c r="BD108" s="408" t="s">
        <v>128</v>
      </c>
      <c r="BE108" s="408" t="s">
        <v>128</v>
      </c>
      <c r="BF108" s="408" t="s">
        <v>128</v>
      </c>
      <c r="BG108" s="408" t="s">
        <v>128</v>
      </c>
      <c r="BH108" s="408" t="s">
        <v>128</v>
      </c>
    </row>
    <row r="109" spans="1:60" ht="43.2" x14ac:dyDescent="0.3">
      <c r="A109" s="405">
        <v>9005</v>
      </c>
      <c r="B109" s="406" t="s">
        <v>329</v>
      </c>
      <c r="C109" s="408" t="s">
        <v>330</v>
      </c>
      <c r="D109" s="408">
        <v>618579</v>
      </c>
      <c r="E109" s="408">
        <v>4862725</v>
      </c>
      <c r="F109" s="408">
        <v>1587410</v>
      </c>
      <c r="G109" s="408">
        <v>2330813</v>
      </c>
      <c r="H109" s="408">
        <v>1781961</v>
      </c>
      <c r="I109" s="408">
        <v>1891440</v>
      </c>
      <c r="J109" s="408">
        <v>550516</v>
      </c>
      <c r="K109" s="408">
        <v>3739326</v>
      </c>
      <c r="L109" s="408">
        <v>7115546</v>
      </c>
      <c r="M109" s="408">
        <v>1798119</v>
      </c>
      <c r="N109" s="408">
        <v>4178679</v>
      </c>
      <c r="O109" s="408">
        <v>4118226</v>
      </c>
      <c r="P109" s="408">
        <v>5380691</v>
      </c>
      <c r="Q109" s="408">
        <v>1205719</v>
      </c>
      <c r="R109" s="408">
        <v>8457325</v>
      </c>
      <c r="S109" s="408">
        <v>14642895</v>
      </c>
      <c r="T109" s="408">
        <v>3219005</v>
      </c>
      <c r="U109" s="408">
        <v>607458</v>
      </c>
      <c r="V109" s="408">
        <v>1088680</v>
      </c>
      <c r="W109" s="408">
        <v>19934384</v>
      </c>
      <c r="X109" s="408">
        <v>4907039</v>
      </c>
      <c r="Y109" s="408">
        <v>1019701</v>
      </c>
      <c r="Z109" s="408">
        <v>6830123</v>
      </c>
      <c r="AA109" s="408">
        <v>1042360</v>
      </c>
      <c r="AB109" s="408">
        <v>1746660</v>
      </c>
      <c r="AC109" s="408">
        <v>6616721</v>
      </c>
      <c r="AD109" s="408">
        <v>1089322</v>
      </c>
      <c r="AE109" s="408">
        <v>5803427</v>
      </c>
      <c r="AF109" s="408">
        <v>4784596</v>
      </c>
      <c r="AG109" s="408">
        <v>2896381</v>
      </c>
      <c r="AH109" s="408">
        <v>11121388</v>
      </c>
      <c r="AI109" s="408">
        <v>12154847</v>
      </c>
      <c r="AJ109" s="408">
        <v>5568230</v>
      </c>
      <c r="AK109" s="408">
        <v>3238754</v>
      </c>
      <c r="AL109" s="408">
        <v>10544120</v>
      </c>
      <c r="AM109" s="408">
        <v>329491</v>
      </c>
      <c r="AN109" s="408">
        <v>775036</v>
      </c>
      <c r="AO109" s="408">
        <v>2380950</v>
      </c>
      <c r="AP109" s="408">
        <v>2914261</v>
      </c>
      <c r="AQ109" s="408">
        <v>35995</v>
      </c>
      <c r="AR109" s="408">
        <v>1141183</v>
      </c>
      <c r="AS109" s="408">
        <v>2601879</v>
      </c>
      <c r="AT109" s="408">
        <v>351048</v>
      </c>
      <c r="AU109" s="408">
        <v>11854493</v>
      </c>
      <c r="AV109" s="408">
        <v>2385023</v>
      </c>
      <c r="AW109" s="408">
        <v>106501638</v>
      </c>
      <c r="AX109" s="408">
        <v>1037322</v>
      </c>
      <c r="AY109" s="408">
        <v>1066755</v>
      </c>
      <c r="AZ109" s="408">
        <v>4102627</v>
      </c>
      <c r="BA109" s="408">
        <v>6464120</v>
      </c>
      <c r="BB109" s="408">
        <v>1833247</v>
      </c>
      <c r="BC109" s="408">
        <v>1957372</v>
      </c>
      <c r="BD109" s="408">
        <v>7176337</v>
      </c>
      <c r="BE109" s="408">
        <v>15389952</v>
      </c>
      <c r="BF109" s="408">
        <v>16189122</v>
      </c>
      <c r="BG109" s="408">
        <v>1610021</v>
      </c>
      <c r="BH109" s="408">
        <v>2584579</v>
      </c>
    </row>
    <row r="110" spans="1:60" ht="28.8" x14ac:dyDescent="0.3">
      <c r="A110" s="405">
        <v>9006</v>
      </c>
      <c r="B110" s="406" t="s">
        <v>331</v>
      </c>
      <c r="C110" s="408" t="s">
        <v>332</v>
      </c>
      <c r="D110" s="408">
        <v>12498697</v>
      </c>
      <c r="E110" s="408">
        <v>18878566</v>
      </c>
      <c r="F110" s="408">
        <v>11147472</v>
      </c>
      <c r="G110" s="408">
        <v>5401253</v>
      </c>
      <c r="H110" s="408">
        <v>21098126</v>
      </c>
      <c r="I110" s="408">
        <v>11796500</v>
      </c>
      <c r="J110" s="408">
        <v>3326523</v>
      </c>
      <c r="K110" s="408">
        <v>5871621</v>
      </c>
      <c r="L110" s="408">
        <v>13102551</v>
      </c>
      <c r="M110" s="408">
        <v>2758135</v>
      </c>
      <c r="N110" s="408">
        <v>5328148</v>
      </c>
      <c r="O110" s="408">
        <v>32993437</v>
      </c>
      <c r="P110" s="408">
        <v>18456042</v>
      </c>
      <c r="Q110" s="408">
        <v>3345837</v>
      </c>
      <c r="R110" s="408">
        <v>19363988</v>
      </c>
      <c r="S110" s="408">
        <v>102452915</v>
      </c>
      <c r="T110" s="408">
        <v>6766141</v>
      </c>
      <c r="U110" s="408">
        <v>3701331</v>
      </c>
      <c r="V110" s="408">
        <v>291804</v>
      </c>
      <c r="W110" s="408">
        <v>52361175</v>
      </c>
      <c r="X110" s="408">
        <v>37947969</v>
      </c>
      <c r="Y110" s="408">
        <v>4056282</v>
      </c>
      <c r="Z110" s="408">
        <v>21547523</v>
      </c>
      <c r="AA110" s="408">
        <v>2995684</v>
      </c>
      <c r="AB110" s="408">
        <v>10957696</v>
      </c>
      <c r="AC110" s="408">
        <v>47384319</v>
      </c>
      <c r="AD110" s="408">
        <v>5569973</v>
      </c>
      <c r="AE110" s="408">
        <v>32905064</v>
      </c>
      <c r="AF110" s="408">
        <v>8706677</v>
      </c>
      <c r="AG110" s="408">
        <v>4237394</v>
      </c>
      <c r="AH110" s="408">
        <v>22102237</v>
      </c>
      <c r="AI110" s="408">
        <v>18672140</v>
      </c>
      <c r="AJ110" s="408">
        <v>37316419</v>
      </c>
      <c r="AK110" s="408">
        <v>16476513</v>
      </c>
      <c r="AL110" s="408">
        <v>11825225</v>
      </c>
      <c r="AM110" s="408">
        <v>17201795</v>
      </c>
      <c r="AN110" s="408">
        <v>13965483</v>
      </c>
      <c r="AO110" s="408">
        <v>14947681</v>
      </c>
      <c r="AP110" s="408">
        <v>10005262</v>
      </c>
      <c r="AQ110" s="408">
        <v>1193075</v>
      </c>
      <c r="AR110" s="408">
        <v>5231408</v>
      </c>
      <c r="AS110" s="408">
        <v>12168112</v>
      </c>
      <c r="AT110" s="408">
        <v>748565</v>
      </c>
      <c r="AU110" s="408">
        <v>112125772</v>
      </c>
      <c r="AV110" s="408">
        <v>6953093</v>
      </c>
      <c r="AW110" s="408">
        <v>559825409</v>
      </c>
      <c r="AX110" s="408">
        <v>5656035</v>
      </c>
      <c r="AY110" s="408">
        <v>1890389</v>
      </c>
      <c r="AZ110" s="408">
        <v>16529433</v>
      </c>
      <c r="BA110" s="408">
        <v>14718922</v>
      </c>
      <c r="BB110" s="408">
        <v>1820802</v>
      </c>
      <c r="BC110" s="408">
        <v>2346852</v>
      </c>
      <c r="BD110" s="408">
        <v>17538476</v>
      </c>
      <c r="BE110" s="408">
        <v>20831790</v>
      </c>
      <c r="BF110" s="408">
        <v>156649030</v>
      </c>
      <c r="BG110" s="408">
        <v>7590180</v>
      </c>
      <c r="BH110" s="408">
        <v>3370801</v>
      </c>
    </row>
    <row r="111" spans="1:60" ht="57.6" x14ac:dyDescent="0.3">
      <c r="A111" s="405">
        <v>9007</v>
      </c>
      <c r="B111" s="406" t="s">
        <v>370</v>
      </c>
      <c r="C111" s="408" t="s">
        <v>333</v>
      </c>
      <c r="D111" s="408">
        <v>4.9500000000000002E-2</v>
      </c>
      <c r="E111" s="408">
        <v>0.2576</v>
      </c>
      <c r="F111" s="408">
        <v>0.1424</v>
      </c>
      <c r="G111" s="408">
        <v>0.43149999999999999</v>
      </c>
      <c r="H111" s="408">
        <v>8.4500000000000006E-2</v>
      </c>
      <c r="I111" s="408">
        <v>0.1603</v>
      </c>
      <c r="J111" s="408">
        <v>0.16550000000000001</v>
      </c>
      <c r="K111" s="408">
        <v>0.63680000000000003</v>
      </c>
      <c r="L111" s="408">
        <v>0.54310000000000003</v>
      </c>
      <c r="M111" s="408">
        <v>0.65190000000000003</v>
      </c>
      <c r="N111" s="408">
        <v>0.7843</v>
      </c>
      <c r="O111" s="408">
        <v>0.12479999999999999</v>
      </c>
      <c r="P111" s="408">
        <v>0.29149999999999998</v>
      </c>
      <c r="Q111" s="408">
        <v>0.3604</v>
      </c>
      <c r="R111" s="408">
        <v>0.43680000000000002</v>
      </c>
      <c r="S111" s="408">
        <v>0.1429</v>
      </c>
      <c r="T111" s="408">
        <v>0.4758</v>
      </c>
      <c r="U111" s="408">
        <v>0.1641</v>
      </c>
      <c r="V111" s="408">
        <v>3.7309000000000001</v>
      </c>
      <c r="W111" s="408">
        <v>0.38069999999999998</v>
      </c>
      <c r="X111" s="408">
        <v>0.1293</v>
      </c>
      <c r="Y111" s="408">
        <v>0.25140000000000001</v>
      </c>
      <c r="Z111" s="408">
        <v>0.317</v>
      </c>
      <c r="AA111" s="408">
        <v>0.34799999999999998</v>
      </c>
      <c r="AB111" s="408">
        <v>0.15939999999999999</v>
      </c>
      <c r="AC111" s="408">
        <v>0.1396</v>
      </c>
      <c r="AD111" s="408">
        <v>0.1956</v>
      </c>
      <c r="AE111" s="408">
        <v>0.1764</v>
      </c>
      <c r="AF111" s="408">
        <v>0.54949999999999999</v>
      </c>
      <c r="AG111" s="408">
        <v>0.6835</v>
      </c>
      <c r="AH111" s="408">
        <v>0.50319999999999998</v>
      </c>
      <c r="AI111" s="408">
        <v>0.65100000000000002</v>
      </c>
      <c r="AJ111" s="408">
        <v>0.1492</v>
      </c>
      <c r="AK111" s="408">
        <v>0.1966</v>
      </c>
      <c r="AL111" s="408">
        <v>0.89170000000000005</v>
      </c>
      <c r="AM111" s="408">
        <v>1.9199999999999998E-2</v>
      </c>
      <c r="AN111" s="408">
        <v>5.5500000000000001E-2</v>
      </c>
      <c r="AO111" s="408">
        <v>0.1593</v>
      </c>
      <c r="AP111" s="408">
        <v>0.2913</v>
      </c>
      <c r="AQ111" s="408">
        <v>3.0200000000000001E-2</v>
      </c>
      <c r="AR111" s="408">
        <v>0.21809999999999999</v>
      </c>
      <c r="AS111" s="408">
        <v>0.21379999999999999</v>
      </c>
      <c r="AT111" s="408">
        <v>0.46899999999999997</v>
      </c>
      <c r="AU111" s="408">
        <v>0.1057</v>
      </c>
      <c r="AV111" s="408">
        <v>0.34300000000000003</v>
      </c>
      <c r="AW111" s="408">
        <v>0.19020000000000001</v>
      </c>
      <c r="AX111" s="408">
        <v>0.18340000000000001</v>
      </c>
      <c r="AY111" s="408">
        <v>0.56430000000000002</v>
      </c>
      <c r="AZ111" s="408">
        <v>0.2482</v>
      </c>
      <c r="BA111" s="408">
        <v>0.43919999999999998</v>
      </c>
      <c r="BB111" s="408">
        <v>1.0067999999999999</v>
      </c>
      <c r="BC111" s="408">
        <v>0.83399999999999996</v>
      </c>
      <c r="BD111" s="408">
        <v>0.40920000000000001</v>
      </c>
      <c r="BE111" s="408">
        <v>0.73880000000000001</v>
      </c>
      <c r="BF111" s="408">
        <v>0.1033</v>
      </c>
      <c r="BG111" s="408">
        <v>0.21210000000000001</v>
      </c>
      <c r="BH111" s="408">
        <v>0.76680000000000004</v>
      </c>
    </row>
    <row r="112" spans="1:60" ht="28.8" x14ac:dyDescent="0.3">
      <c r="A112" s="405">
        <v>9008</v>
      </c>
      <c r="B112" s="406" t="s">
        <v>334</v>
      </c>
      <c r="C112" s="408" t="s">
        <v>128</v>
      </c>
      <c r="D112" s="408">
        <v>0</v>
      </c>
      <c r="E112" s="408">
        <v>0</v>
      </c>
      <c r="F112" s="408">
        <v>0</v>
      </c>
      <c r="G112" s="408">
        <v>0</v>
      </c>
      <c r="H112" s="408">
        <v>0</v>
      </c>
      <c r="I112" s="408">
        <v>0</v>
      </c>
      <c r="J112" s="408">
        <v>0</v>
      </c>
      <c r="K112" s="408">
        <v>0</v>
      </c>
      <c r="L112" s="408">
        <v>0</v>
      </c>
      <c r="M112" s="408">
        <v>0</v>
      </c>
      <c r="N112" s="408">
        <v>0</v>
      </c>
      <c r="O112" s="408">
        <v>0</v>
      </c>
      <c r="P112" s="408">
        <v>0</v>
      </c>
      <c r="Q112" s="408">
        <v>0</v>
      </c>
      <c r="R112" s="408">
        <v>0</v>
      </c>
      <c r="S112" s="408">
        <v>0</v>
      </c>
      <c r="T112" s="408">
        <v>0</v>
      </c>
      <c r="U112" s="408">
        <v>0</v>
      </c>
      <c r="V112" s="408">
        <v>0</v>
      </c>
      <c r="W112" s="408">
        <v>0</v>
      </c>
      <c r="X112" s="408">
        <v>0</v>
      </c>
      <c r="Y112" s="408">
        <v>0</v>
      </c>
      <c r="Z112" s="408">
        <v>0</v>
      </c>
      <c r="AA112" s="408">
        <v>0</v>
      </c>
      <c r="AB112" s="408">
        <v>0</v>
      </c>
      <c r="AC112" s="408">
        <v>0</v>
      </c>
      <c r="AD112" s="408">
        <v>0</v>
      </c>
      <c r="AE112" s="408">
        <v>0</v>
      </c>
      <c r="AF112" s="408">
        <v>0</v>
      </c>
      <c r="AG112" s="408">
        <v>0</v>
      </c>
      <c r="AH112" s="408">
        <v>0</v>
      </c>
      <c r="AI112" s="408">
        <v>0</v>
      </c>
      <c r="AJ112" s="408">
        <v>0</v>
      </c>
      <c r="AK112" s="408">
        <v>0</v>
      </c>
      <c r="AL112" s="408">
        <v>0</v>
      </c>
      <c r="AM112" s="408">
        <v>0</v>
      </c>
      <c r="AN112" s="408">
        <v>0</v>
      </c>
      <c r="AO112" s="408">
        <v>0</v>
      </c>
      <c r="AP112" s="408">
        <v>0</v>
      </c>
      <c r="AQ112" s="408">
        <v>0</v>
      </c>
      <c r="AR112" s="408">
        <v>0</v>
      </c>
      <c r="AS112" s="408">
        <v>0</v>
      </c>
      <c r="AT112" s="408">
        <v>0</v>
      </c>
      <c r="AU112" s="408">
        <v>0</v>
      </c>
      <c r="AV112" s="408">
        <v>0</v>
      </c>
      <c r="AW112" s="408">
        <v>0</v>
      </c>
      <c r="AX112" s="408">
        <v>0</v>
      </c>
      <c r="AY112" s="408">
        <v>0</v>
      </c>
      <c r="AZ112" s="408">
        <v>0</v>
      </c>
      <c r="BA112" s="408">
        <v>0</v>
      </c>
      <c r="BB112" s="408">
        <v>0</v>
      </c>
      <c r="BC112" s="408">
        <v>0</v>
      </c>
      <c r="BD112" s="408">
        <v>0</v>
      </c>
      <c r="BE112" s="408">
        <v>0</v>
      </c>
      <c r="BF112" s="408">
        <v>0</v>
      </c>
      <c r="BG112" s="408">
        <v>0</v>
      </c>
      <c r="BH112" s="408">
        <v>0</v>
      </c>
    </row>
    <row r="113" spans="1:60" ht="43.2" x14ac:dyDescent="0.3">
      <c r="A113" s="405">
        <v>9010</v>
      </c>
      <c r="B113" s="406" t="s">
        <v>335</v>
      </c>
      <c r="C113" s="408" t="s">
        <v>336</v>
      </c>
      <c r="D113" s="408">
        <v>0</v>
      </c>
      <c r="E113" s="408">
        <v>0</v>
      </c>
      <c r="F113" s="408">
        <v>0</v>
      </c>
      <c r="G113" s="408">
        <v>0</v>
      </c>
      <c r="H113" s="408">
        <v>0</v>
      </c>
      <c r="I113" s="408">
        <v>0</v>
      </c>
      <c r="J113" s="408">
        <v>0</v>
      </c>
      <c r="K113" s="408">
        <v>0</v>
      </c>
      <c r="L113" s="408">
        <v>0</v>
      </c>
      <c r="M113" s="408">
        <v>0</v>
      </c>
      <c r="N113" s="408">
        <v>0</v>
      </c>
      <c r="O113" s="408">
        <v>0</v>
      </c>
      <c r="P113" s="408">
        <v>0</v>
      </c>
      <c r="Q113" s="408">
        <v>0</v>
      </c>
      <c r="R113" s="408">
        <v>0</v>
      </c>
      <c r="S113" s="408">
        <v>0</v>
      </c>
      <c r="T113" s="408">
        <v>0</v>
      </c>
      <c r="U113" s="408">
        <v>0</v>
      </c>
      <c r="V113" s="408">
        <v>0</v>
      </c>
      <c r="W113" s="408">
        <v>0</v>
      </c>
      <c r="X113" s="408">
        <v>0</v>
      </c>
      <c r="Y113" s="408">
        <v>0</v>
      </c>
      <c r="Z113" s="408">
        <v>0</v>
      </c>
      <c r="AA113" s="408">
        <v>0</v>
      </c>
      <c r="AB113" s="408">
        <v>0</v>
      </c>
      <c r="AC113" s="408">
        <v>0</v>
      </c>
      <c r="AD113" s="408">
        <v>0</v>
      </c>
      <c r="AE113" s="408">
        <v>0</v>
      </c>
      <c r="AF113" s="408">
        <v>0</v>
      </c>
      <c r="AG113" s="408">
        <v>0</v>
      </c>
      <c r="AH113" s="408">
        <v>0</v>
      </c>
      <c r="AI113" s="408">
        <v>0</v>
      </c>
      <c r="AJ113" s="408">
        <v>0</v>
      </c>
      <c r="AK113" s="408">
        <v>0</v>
      </c>
      <c r="AL113" s="408">
        <v>0</v>
      </c>
      <c r="AM113" s="408">
        <v>0</v>
      </c>
      <c r="AN113" s="408">
        <v>0</v>
      </c>
      <c r="AO113" s="408">
        <v>0</v>
      </c>
      <c r="AP113" s="408">
        <v>0</v>
      </c>
      <c r="AQ113" s="408">
        <v>0</v>
      </c>
      <c r="AR113" s="408">
        <v>0</v>
      </c>
      <c r="AS113" s="408">
        <v>0</v>
      </c>
      <c r="AT113" s="408">
        <v>0</v>
      </c>
      <c r="AU113" s="408">
        <v>0</v>
      </c>
      <c r="AV113" s="408">
        <v>0</v>
      </c>
      <c r="AW113" s="408">
        <v>0</v>
      </c>
      <c r="AX113" s="408">
        <v>0</v>
      </c>
      <c r="AY113" s="408">
        <v>0</v>
      </c>
      <c r="AZ113" s="408">
        <v>0</v>
      </c>
      <c r="BA113" s="408">
        <v>0</v>
      </c>
      <c r="BB113" s="408">
        <v>0</v>
      </c>
      <c r="BC113" s="408">
        <v>0</v>
      </c>
      <c r="BD113" s="408">
        <v>0</v>
      </c>
      <c r="BE113" s="408">
        <v>0</v>
      </c>
      <c r="BF113" s="408">
        <v>0</v>
      </c>
      <c r="BG113" s="408">
        <v>0</v>
      </c>
      <c r="BH113" s="408">
        <v>0</v>
      </c>
    </row>
    <row r="114" spans="1:60" ht="100.8" x14ac:dyDescent="0.3">
      <c r="A114" s="405">
        <v>9011</v>
      </c>
      <c r="B114" s="406" t="s">
        <v>670</v>
      </c>
      <c r="C114" s="408" t="s">
        <v>337</v>
      </c>
      <c r="D114" s="408">
        <v>0</v>
      </c>
      <c r="E114" s="408">
        <v>0</v>
      </c>
      <c r="F114" s="408">
        <v>0</v>
      </c>
      <c r="G114" s="408">
        <v>0</v>
      </c>
      <c r="H114" s="408">
        <v>0</v>
      </c>
      <c r="I114" s="408">
        <v>0</v>
      </c>
      <c r="J114" s="408">
        <v>0</v>
      </c>
      <c r="K114" s="408">
        <v>0</v>
      </c>
      <c r="L114" s="408">
        <v>0</v>
      </c>
      <c r="M114" s="408">
        <v>0</v>
      </c>
      <c r="N114" s="408">
        <v>0</v>
      </c>
      <c r="O114" s="408">
        <v>0</v>
      </c>
      <c r="P114" s="408">
        <v>0</v>
      </c>
      <c r="Q114" s="408">
        <v>0</v>
      </c>
      <c r="R114" s="408">
        <v>0</v>
      </c>
      <c r="S114" s="408">
        <v>0</v>
      </c>
      <c r="T114" s="408">
        <v>0</v>
      </c>
      <c r="U114" s="408">
        <v>0</v>
      </c>
      <c r="V114" s="408">
        <v>0</v>
      </c>
      <c r="W114" s="408">
        <v>0</v>
      </c>
      <c r="X114" s="408">
        <v>0</v>
      </c>
      <c r="Y114" s="408">
        <v>0</v>
      </c>
      <c r="Z114" s="408">
        <v>0</v>
      </c>
      <c r="AA114" s="408">
        <v>0</v>
      </c>
      <c r="AB114" s="408">
        <v>0</v>
      </c>
      <c r="AC114" s="408">
        <v>0</v>
      </c>
      <c r="AD114" s="408">
        <v>0</v>
      </c>
      <c r="AE114" s="408">
        <v>0</v>
      </c>
      <c r="AF114" s="408">
        <v>0</v>
      </c>
      <c r="AG114" s="408">
        <v>0</v>
      </c>
      <c r="AH114" s="408">
        <v>0</v>
      </c>
      <c r="AI114" s="408">
        <v>0</v>
      </c>
      <c r="AJ114" s="408">
        <v>0</v>
      </c>
      <c r="AK114" s="408">
        <v>0</v>
      </c>
      <c r="AL114" s="408">
        <v>0</v>
      </c>
      <c r="AM114" s="408">
        <v>0</v>
      </c>
      <c r="AN114" s="408">
        <v>0</v>
      </c>
      <c r="AO114" s="408">
        <v>0</v>
      </c>
      <c r="AP114" s="408">
        <v>0</v>
      </c>
      <c r="AQ114" s="408">
        <v>0</v>
      </c>
      <c r="AR114" s="408">
        <v>0</v>
      </c>
      <c r="AS114" s="408">
        <v>0</v>
      </c>
      <c r="AT114" s="408">
        <v>0</v>
      </c>
      <c r="AU114" s="408">
        <v>0</v>
      </c>
      <c r="AV114" s="408">
        <v>0</v>
      </c>
      <c r="AW114" s="408">
        <v>0</v>
      </c>
      <c r="AX114" s="408">
        <v>0</v>
      </c>
      <c r="AY114" s="408">
        <v>0</v>
      </c>
      <c r="AZ114" s="408">
        <v>0</v>
      </c>
      <c r="BA114" s="408">
        <v>0</v>
      </c>
      <c r="BB114" s="408">
        <v>0</v>
      </c>
      <c r="BC114" s="408">
        <v>0</v>
      </c>
      <c r="BD114" s="408">
        <v>0</v>
      </c>
      <c r="BE114" s="408">
        <v>0</v>
      </c>
      <c r="BF114" s="408">
        <v>0</v>
      </c>
      <c r="BG114" s="408">
        <v>0</v>
      </c>
      <c r="BH114" s="408">
        <v>0</v>
      </c>
    </row>
    <row r="115" spans="1:60" ht="100.8" x14ac:dyDescent="0.3">
      <c r="A115" s="405">
        <v>9012</v>
      </c>
      <c r="B115" s="406" t="s">
        <v>671</v>
      </c>
      <c r="C115" s="408" t="s">
        <v>337</v>
      </c>
      <c r="D115" s="408">
        <v>0</v>
      </c>
      <c r="E115" s="408">
        <v>0</v>
      </c>
      <c r="F115" s="408">
        <v>0</v>
      </c>
      <c r="G115" s="408">
        <v>0</v>
      </c>
      <c r="H115" s="408">
        <v>0</v>
      </c>
      <c r="I115" s="408">
        <v>0</v>
      </c>
      <c r="J115" s="408">
        <v>0</v>
      </c>
      <c r="K115" s="408">
        <v>0</v>
      </c>
      <c r="L115" s="408">
        <v>0</v>
      </c>
      <c r="M115" s="408">
        <v>0</v>
      </c>
      <c r="N115" s="408">
        <v>0</v>
      </c>
      <c r="O115" s="408">
        <v>0</v>
      </c>
      <c r="P115" s="408">
        <v>0</v>
      </c>
      <c r="Q115" s="408">
        <v>0</v>
      </c>
      <c r="R115" s="408">
        <v>0</v>
      </c>
      <c r="S115" s="408">
        <v>0</v>
      </c>
      <c r="T115" s="408">
        <v>0</v>
      </c>
      <c r="U115" s="408">
        <v>0</v>
      </c>
      <c r="V115" s="408">
        <v>0</v>
      </c>
      <c r="W115" s="408">
        <v>0</v>
      </c>
      <c r="X115" s="408">
        <v>0</v>
      </c>
      <c r="Y115" s="408">
        <v>0</v>
      </c>
      <c r="Z115" s="408">
        <v>0</v>
      </c>
      <c r="AA115" s="408">
        <v>0</v>
      </c>
      <c r="AB115" s="408">
        <v>0</v>
      </c>
      <c r="AC115" s="408">
        <v>0</v>
      </c>
      <c r="AD115" s="408">
        <v>0</v>
      </c>
      <c r="AE115" s="408">
        <v>0</v>
      </c>
      <c r="AF115" s="408">
        <v>0</v>
      </c>
      <c r="AG115" s="408">
        <v>0</v>
      </c>
      <c r="AH115" s="408">
        <v>0</v>
      </c>
      <c r="AI115" s="408">
        <v>0</v>
      </c>
      <c r="AJ115" s="408">
        <v>0</v>
      </c>
      <c r="AK115" s="408">
        <v>0</v>
      </c>
      <c r="AL115" s="408">
        <v>0</v>
      </c>
      <c r="AM115" s="408">
        <v>0</v>
      </c>
      <c r="AN115" s="408">
        <v>0</v>
      </c>
      <c r="AO115" s="408">
        <v>0</v>
      </c>
      <c r="AP115" s="408">
        <v>0</v>
      </c>
      <c r="AQ115" s="408">
        <v>0</v>
      </c>
      <c r="AR115" s="408">
        <v>0</v>
      </c>
      <c r="AS115" s="408">
        <v>0</v>
      </c>
      <c r="AT115" s="408">
        <v>0</v>
      </c>
      <c r="AU115" s="408">
        <v>0</v>
      </c>
      <c r="AV115" s="408">
        <v>0</v>
      </c>
      <c r="AW115" s="408">
        <v>0</v>
      </c>
      <c r="AX115" s="408">
        <v>0</v>
      </c>
      <c r="AY115" s="408">
        <v>0</v>
      </c>
      <c r="AZ115" s="408">
        <v>0</v>
      </c>
      <c r="BA115" s="408">
        <v>0</v>
      </c>
      <c r="BB115" s="408">
        <v>0</v>
      </c>
      <c r="BC115" s="408">
        <v>0</v>
      </c>
      <c r="BD115" s="408">
        <v>0</v>
      </c>
      <c r="BE115" s="408">
        <v>0</v>
      </c>
      <c r="BF115" s="408">
        <v>0</v>
      </c>
      <c r="BG115" s="408">
        <v>0</v>
      </c>
      <c r="BH115" s="408">
        <v>0</v>
      </c>
    </row>
    <row r="116" spans="1:60" ht="28.8" x14ac:dyDescent="0.3">
      <c r="A116" s="405">
        <v>9013</v>
      </c>
      <c r="B116" s="406" t="s">
        <v>338</v>
      </c>
      <c r="C116" s="408" t="s">
        <v>339</v>
      </c>
      <c r="D116" s="408">
        <v>0</v>
      </c>
      <c r="E116" s="408">
        <v>0</v>
      </c>
      <c r="F116" s="408">
        <v>0</v>
      </c>
      <c r="G116" s="408">
        <v>0</v>
      </c>
      <c r="H116" s="408">
        <v>0</v>
      </c>
      <c r="I116" s="408">
        <v>0</v>
      </c>
      <c r="J116" s="408">
        <v>0</v>
      </c>
      <c r="K116" s="408">
        <v>0</v>
      </c>
      <c r="L116" s="408">
        <v>0</v>
      </c>
      <c r="M116" s="408">
        <v>0</v>
      </c>
      <c r="N116" s="408">
        <v>0</v>
      </c>
      <c r="O116" s="408">
        <v>0</v>
      </c>
      <c r="P116" s="408">
        <v>0</v>
      </c>
      <c r="Q116" s="408">
        <v>0</v>
      </c>
      <c r="R116" s="408">
        <v>0</v>
      </c>
      <c r="S116" s="408">
        <v>0</v>
      </c>
      <c r="T116" s="408">
        <v>0</v>
      </c>
      <c r="U116" s="408">
        <v>0</v>
      </c>
      <c r="V116" s="408">
        <v>0</v>
      </c>
      <c r="W116" s="408">
        <v>0</v>
      </c>
      <c r="X116" s="408">
        <v>0</v>
      </c>
      <c r="Y116" s="408">
        <v>0</v>
      </c>
      <c r="Z116" s="408">
        <v>0</v>
      </c>
      <c r="AA116" s="408">
        <v>0</v>
      </c>
      <c r="AB116" s="408">
        <v>0</v>
      </c>
      <c r="AC116" s="408">
        <v>0</v>
      </c>
      <c r="AD116" s="408">
        <v>0</v>
      </c>
      <c r="AE116" s="408">
        <v>0</v>
      </c>
      <c r="AF116" s="408">
        <v>0</v>
      </c>
      <c r="AG116" s="408">
        <v>0</v>
      </c>
      <c r="AH116" s="408">
        <v>0</v>
      </c>
      <c r="AI116" s="408">
        <v>0</v>
      </c>
      <c r="AJ116" s="408">
        <v>0</v>
      </c>
      <c r="AK116" s="408">
        <v>0</v>
      </c>
      <c r="AL116" s="408">
        <v>0</v>
      </c>
      <c r="AM116" s="408">
        <v>0</v>
      </c>
      <c r="AN116" s="408">
        <v>0</v>
      </c>
      <c r="AO116" s="408">
        <v>0</v>
      </c>
      <c r="AP116" s="408">
        <v>0</v>
      </c>
      <c r="AQ116" s="408">
        <v>0</v>
      </c>
      <c r="AR116" s="408">
        <v>0</v>
      </c>
      <c r="AS116" s="408">
        <v>0</v>
      </c>
      <c r="AT116" s="408">
        <v>0</v>
      </c>
      <c r="AU116" s="408">
        <v>0</v>
      </c>
      <c r="AV116" s="408">
        <v>0</v>
      </c>
      <c r="AW116" s="408">
        <v>0</v>
      </c>
      <c r="AX116" s="408">
        <v>0</v>
      </c>
      <c r="AY116" s="408">
        <v>0</v>
      </c>
      <c r="AZ116" s="408">
        <v>0</v>
      </c>
      <c r="BA116" s="408">
        <v>0</v>
      </c>
      <c r="BB116" s="408">
        <v>0</v>
      </c>
      <c r="BC116" s="408">
        <v>0</v>
      </c>
      <c r="BD116" s="408">
        <v>0</v>
      </c>
      <c r="BE116" s="408">
        <v>0</v>
      </c>
      <c r="BF116" s="408">
        <v>0</v>
      </c>
      <c r="BG116" s="408">
        <v>0</v>
      </c>
      <c r="BH116" s="408">
        <v>0</v>
      </c>
    </row>
    <row r="117" spans="1:60" ht="43.2" x14ac:dyDescent="0.3">
      <c r="A117" s="405">
        <v>9014</v>
      </c>
      <c r="B117" s="406" t="s">
        <v>340</v>
      </c>
      <c r="C117" s="408" t="s">
        <v>341</v>
      </c>
      <c r="D117" s="408">
        <v>0</v>
      </c>
      <c r="E117" s="408">
        <v>0</v>
      </c>
      <c r="F117" s="408">
        <v>0</v>
      </c>
      <c r="G117" s="408">
        <v>0</v>
      </c>
      <c r="H117" s="408">
        <v>0</v>
      </c>
      <c r="I117" s="408">
        <v>0</v>
      </c>
      <c r="J117" s="408">
        <v>0</v>
      </c>
      <c r="K117" s="408">
        <v>0</v>
      </c>
      <c r="L117" s="408">
        <v>0</v>
      </c>
      <c r="M117" s="408">
        <v>0</v>
      </c>
      <c r="N117" s="408">
        <v>0</v>
      </c>
      <c r="O117" s="408">
        <v>0</v>
      </c>
      <c r="P117" s="408">
        <v>0</v>
      </c>
      <c r="Q117" s="408">
        <v>0</v>
      </c>
      <c r="R117" s="408">
        <v>0</v>
      </c>
      <c r="S117" s="408">
        <v>0</v>
      </c>
      <c r="T117" s="408">
        <v>0</v>
      </c>
      <c r="U117" s="408">
        <v>0</v>
      </c>
      <c r="V117" s="408">
        <v>0</v>
      </c>
      <c r="W117" s="408">
        <v>0</v>
      </c>
      <c r="X117" s="408">
        <v>0</v>
      </c>
      <c r="Y117" s="408">
        <v>0</v>
      </c>
      <c r="Z117" s="408">
        <v>0</v>
      </c>
      <c r="AA117" s="408">
        <v>0</v>
      </c>
      <c r="AB117" s="408">
        <v>0</v>
      </c>
      <c r="AC117" s="408">
        <v>0</v>
      </c>
      <c r="AD117" s="408">
        <v>0</v>
      </c>
      <c r="AE117" s="408">
        <v>0</v>
      </c>
      <c r="AF117" s="408">
        <v>0</v>
      </c>
      <c r="AG117" s="408">
        <v>0</v>
      </c>
      <c r="AH117" s="408">
        <v>0</v>
      </c>
      <c r="AI117" s="408">
        <v>0</v>
      </c>
      <c r="AJ117" s="408">
        <v>0</v>
      </c>
      <c r="AK117" s="408">
        <v>0</v>
      </c>
      <c r="AL117" s="408">
        <v>0</v>
      </c>
      <c r="AM117" s="408">
        <v>0</v>
      </c>
      <c r="AN117" s="408">
        <v>0</v>
      </c>
      <c r="AO117" s="408">
        <v>0</v>
      </c>
      <c r="AP117" s="408">
        <v>0</v>
      </c>
      <c r="AQ117" s="408">
        <v>0</v>
      </c>
      <c r="AR117" s="408">
        <v>0</v>
      </c>
      <c r="AS117" s="408">
        <v>0</v>
      </c>
      <c r="AT117" s="408">
        <v>0</v>
      </c>
      <c r="AU117" s="408">
        <v>0</v>
      </c>
      <c r="AV117" s="408">
        <v>0</v>
      </c>
      <c r="AW117" s="408">
        <v>0</v>
      </c>
      <c r="AX117" s="408">
        <v>0</v>
      </c>
      <c r="AY117" s="408">
        <v>0</v>
      </c>
      <c r="AZ117" s="408">
        <v>0</v>
      </c>
      <c r="BA117" s="408">
        <v>0</v>
      </c>
      <c r="BB117" s="408">
        <v>0</v>
      </c>
      <c r="BC117" s="408">
        <v>0</v>
      </c>
      <c r="BD117" s="408">
        <v>0</v>
      </c>
      <c r="BE117" s="408">
        <v>0</v>
      </c>
      <c r="BF117" s="408">
        <v>0</v>
      </c>
      <c r="BG117" s="408">
        <v>0</v>
      </c>
      <c r="BH117" s="408">
        <v>0</v>
      </c>
    </row>
    <row r="118" spans="1:60" ht="100.8" x14ac:dyDescent="0.3">
      <c r="A118" s="405">
        <v>9015</v>
      </c>
      <c r="B118" s="406" t="s">
        <v>672</v>
      </c>
      <c r="C118" s="408" t="s">
        <v>128</v>
      </c>
      <c r="D118" s="408">
        <v>0</v>
      </c>
      <c r="E118" s="408">
        <v>0</v>
      </c>
      <c r="F118" s="408">
        <v>0</v>
      </c>
      <c r="G118" s="408">
        <v>0</v>
      </c>
      <c r="H118" s="408">
        <v>0</v>
      </c>
      <c r="I118" s="408">
        <v>0</v>
      </c>
      <c r="J118" s="408">
        <v>0</v>
      </c>
      <c r="K118" s="408">
        <v>0</v>
      </c>
      <c r="L118" s="408">
        <v>0</v>
      </c>
      <c r="M118" s="408">
        <v>0</v>
      </c>
      <c r="N118" s="408">
        <v>0</v>
      </c>
      <c r="O118" s="408">
        <v>0</v>
      </c>
      <c r="P118" s="408">
        <v>0</v>
      </c>
      <c r="Q118" s="408">
        <v>0</v>
      </c>
      <c r="R118" s="408">
        <v>0</v>
      </c>
      <c r="S118" s="408">
        <v>0</v>
      </c>
      <c r="T118" s="408">
        <v>0</v>
      </c>
      <c r="U118" s="408">
        <v>0</v>
      </c>
      <c r="V118" s="408">
        <v>0</v>
      </c>
      <c r="W118" s="408">
        <v>0</v>
      </c>
      <c r="X118" s="408">
        <v>0</v>
      </c>
      <c r="Y118" s="408">
        <v>0</v>
      </c>
      <c r="Z118" s="408">
        <v>0</v>
      </c>
      <c r="AA118" s="408">
        <v>0</v>
      </c>
      <c r="AB118" s="408">
        <v>0</v>
      </c>
      <c r="AC118" s="408">
        <v>0</v>
      </c>
      <c r="AD118" s="408">
        <v>0</v>
      </c>
      <c r="AE118" s="408">
        <v>0</v>
      </c>
      <c r="AF118" s="408">
        <v>0</v>
      </c>
      <c r="AG118" s="408">
        <v>0</v>
      </c>
      <c r="AH118" s="408">
        <v>0</v>
      </c>
      <c r="AI118" s="408">
        <v>0</v>
      </c>
      <c r="AJ118" s="408">
        <v>0</v>
      </c>
      <c r="AK118" s="408">
        <v>0</v>
      </c>
      <c r="AL118" s="408">
        <v>0</v>
      </c>
      <c r="AM118" s="408">
        <v>0</v>
      </c>
      <c r="AN118" s="408">
        <v>0</v>
      </c>
      <c r="AO118" s="408">
        <v>0</v>
      </c>
      <c r="AP118" s="408">
        <v>0</v>
      </c>
      <c r="AQ118" s="408">
        <v>0</v>
      </c>
      <c r="AR118" s="408">
        <v>0</v>
      </c>
      <c r="AS118" s="408">
        <v>0</v>
      </c>
      <c r="AT118" s="408">
        <v>0</v>
      </c>
      <c r="AU118" s="408">
        <v>0</v>
      </c>
      <c r="AV118" s="408">
        <v>0</v>
      </c>
      <c r="AW118" s="408">
        <v>0</v>
      </c>
      <c r="AX118" s="408">
        <v>0</v>
      </c>
      <c r="AY118" s="408">
        <v>0</v>
      </c>
      <c r="AZ118" s="408">
        <v>0</v>
      </c>
      <c r="BA118" s="408">
        <v>0</v>
      </c>
      <c r="BB118" s="408">
        <v>0</v>
      </c>
      <c r="BC118" s="408">
        <v>0</v>
      </c>
      <c r="BD118" s="408">
        <v>0</v>
      </c>
      <c r="BE118" s="408">
        <v>0</v>
      </c>
      <c r="BF118" s="408">
        <v>0</v>
      </c>
      <c r="BG118" s="408">
        <v>0</v>
      </c>
      <c r="BH118" s="408">
        <v>0</v>
      </c>
    </row>
    <row r="119" spans="1:60" ht="100.8" x14ac:dyDescent="0.3">
      <c r="A119" s="405">
        <v>9016</v>
      </c>
      <c r="B119" s="406" t="s">
        <v>673</v>
      </c>
      <c r="C119" s="408" t="s">
        <v>128</v>
      </c>
      <c r="D119" s="408">
        <v>0</v>
      </c>
      <c r="E119" s="408">
        <v>0</v>
      </c>
      <c r="F119" s="408">
        <v>0</v>
      </c>
      <c r="G119" s="408">
        <v>0</v>
      </c>
      <c r="H119" s="408">
        <v>0</v>
      </c>
      <c r="I119" s="408">
        <v>0</v>
      </c>
      <c r="J119" s="408">
        <v>0</v>
      </c>
      <c r="K119" s="408">
        <v>0</v>
      </c>
      <c r="L119" s="408">
        <v>0</v>
      </c>
      <c r="M119" s="408">
        <v>0</v>
      </c>
      <c r="N119" s="408">
        <v>0</v>
      </c>
      <c r="O119" s="408">
        <v>0</v>
      </c>
      <c r="P119" s="408">
        <v>0</v>
      </c>
      <c r="Q119" s="408">
        <v>0</v>
      </c>
      <c r="R119" s="408">
        <v>0</v>
      </c>
      <c r="S119" s="408">
        <v>0</v>
      </c>
      <c r="T119" s="408">
        <v>0</v>
      </c>
      <c r="U119" s="408">
        <v>0</v>
      </c>
      <c r="V119" s="408">
        <v>0</v>
      </c>
      <c r="W119" s="408">
        <v>0</v>
      </c>
      <c r="X119" s="408">
        <v>0</v>
      </c>
      <c r="Y119" s="408">
        <v>0</v>
      </c>
      <c r="Z119" s="408">
        <v>0</v>
      </c>
      <c r="AA119" s="408">
        <v>0</v>
      </c>
      <c r="AB119" s="408">
        <v>0</v>
      </c>
      <c r="AC119" s="408">
        <v>0</v>
      </c>
      <c r="AD119" s="408">
        <v>0</v>
      </c>
      <c r="AE119" s="408">
        <v>0</v>
      </c>
      <c r="AF119" s="408">
        <v>0</v>
      </c>
      <c r="AG119" s="408">
        <v>0</v>
      </c>
      <c r="AH119" s="408">
        <v>0</v>
      </c>
      <c r="AI119" s="408">
        <v>0</v>
      </c>
      <c r="AJ119" s="408">
        <v>0</v>
      </c>
      <c r="AK119" s="408">
        <v>0</v>
      </c>
      <c r="AL119" s="408">
        <v>0</v>
      </c>
      <c r="AM119" s="408">
        <v>0</v>
      </c>
      <c r="AN119" s="408">
        <v>0</v>
      </c>
      <c r="AO119" s="408">
        <v>0</v>
      </c>
      <c r="AP119" s="408">
        <v>0</v>
      </c>
      <c r="AQ119" s="408">
        <v>0</v>
      </c>
      <c r="AR119" s="408">
        <v>0</v>
      </c>
      <c r="AS119" s="408">
        <v>0</v>
      </c>
      <c r="AT119" s="408">
        <v>0</v>
      </c>
      <c r="AU119" s="408">
        <v>0</v>
      </c>
      <c r="AV119" s="408">
        <v>0</v>
      </c>
      <c r="AW119" s="408">
        <v>0</v>
      </c>
      <c r="AX119" s="408">
        <v>0</v>
      </c>
      <c r="AY119" s="408">
        <v>0</v>
      </c>
      <c r="AZ119" s="408">
        <v>0</v>
      </c>
      <c r="BA119" s="408">
        <v>0</v>
      </c>
      <c r="BB119" s="408">
        <v>0</v>
      </c>
      <c r="BC119" s="408">
        <v>0</v>
      </c>
      <c r="BD119" s="408">
        <v>0</v>
      </c>
      <c r="BE119" s="408">
        <v>0</v>
      </c>
      <c r="BF119" s="408">
        <v>0</v>
      </c>
      <c r="BG119" s="408">
        <v>0</v>
      </c>
      <c r="BH119" s="408">
        <v>0</v>
      </c>
    </row>
    <row r="120" spans="1:60" ht="28.8" x14ac:dyDescent="0.3">
      <c r="A120" s="405">
        <v>9017</v>
      </c>
      <c r="B120" s="406" t="s">
        <v>342</v>
      </c>
      <c r="C120" s="408" t="s">
        <v>343</v>
      </c>
      <c r="D120" s="408">
        <v>0</v>
      </c>
      <c r="E120" s="408">
        <v>0</v>
      </c>
      <c r="F120" s="408">
        <v>0</v>
      </c>
      <c r="G120" s="408">
        <v>0</v>
      </c>
      <c r="H120" s="408">
        <v>0</v>
      </c>
      <c r="I120" s="408">
        <v>0</v>
      </c>
      <c r="J120" s="408">
        <v>0</v>
      </c>
      <c r="K120" s="408">
        <v>0</v>
      </c>
      <c r="L120" s="408">
        <v>0</v>
      </c>
      <c r="M120" s="408">
        <v>0</v>
      </c>
      <c r="N120" s="408">
        <v>0</v>
      </c>
      <c r="O120" s="408">
        <v>0</v>
      </c>
      <c r="P120" s="408">
        <v>0</v>
      </c>
      <c r="Q120" s="408">
        <v>0</v>
      </c>
      <c r="R120" s="408">
        <v>0</v>
      </c>
      <c r="S120" s="408">
        <v>0</v>
      </c>
      <c r="T120" s="408">
        <v>0</v>
      </c>
      <c r="U120" s="408">
        <v>0</v>
      </c>
      <c r="V120" s="408">
        <v>0</v>
      </c>
      <c r="W120" s="408">
        <v>0</v>
      </c>
      <c r="X120" s="408">
        <v>0</v>
      </c>
      <c r="Y120" s="408">
        <v>0</v>
      </c>
      <c r="Z120" s="408">
        <v>0</v>
      </c>
      <c r="AA120" s="408">
        <v>0</v>
      </c>
      <c r="AB120" s="408">
        <v>0</v>
      </c>
      <c r="AC120" s="408">
        <v>0</v>
      </c>
      <c r="AD120" s="408">
        <v>0</v>
      </c>
      <c r="AE120" s="408">
        <v>0</v>
      </c>
      <c r="AF120" s="408">
        <v>0</v>
      </c>
      <c r="AG120" s="408">
        <v>0</v>
      </c>
      <c r="AH120" s="408">
        <v>0</v>
      </c>
      <c r="AI120" s="408">
        <v>0</v>
      </c>
      <c r="AJ120" s="408">
        <v>0</v>
      </c>
      <c r="AK120" s="408">
        <v>0</v>
      </c>
      <c r="AL120" s="408">
        <v>0</v>
      </c>
      <c r="AM120" s="408">
        <v>0</v>
      </c>
      <c r="AN120" s="408">
        <v>0</v>
      </c>
      <c r="AO120" s="408">
        <v>0</v>
      </c>
      <c r="AP120" s="408">
        <v>0</v>
      </c>
      <c r="AQ120" s="408">
        <v>0</v>
      </c>
      <c r="AR120" s="408">
        <v>0</v>
      </c>
      <c r="AS120" s="408">
        <v>0</v>
      </c>
      <c r="AT120" s="408">
        <v>0</v>
      </c>
      <c r="AU120" s="408">
        <v>0</v>
      </c>
      <c r="AV120" s="408">
        <v>0</v>
      </c>
      <c r="AW120" s="408">
        <v>0</v>
      </c>
      <c r="AX120" s="408">
        <v>0</v>
      </c>
      <c r="AY120" s="408">
        <v>0</v>
      </c>
      <c r="AZ120" s="408">
        <v>0</v>
      </c>
      <c r="BA120" s="408">
        <v>0</v>
      </c>
      <c r="BB120" s="408">
        <v>0</v>
      </c>
      <c r="BC120" s="408">
        <v>0</v>
      </c>
      <c r="BD120" s="408">
        <v>0</v>
      </c>
      <c r="BE120" s="408">
        <v>0</v>
      </c>
      <c r="BF120" s="408">
        <v>0</v>
      </c>
      <c r="BG120" s="408">
        <v>0</v>
      </c>
      <c r="BH120" s="408">
        <v>0</v>
      </c>
    </row>
    <row r="121" spans="1:60" ht="72" x14ac:dyDescent="0.3">
      <c r="A121" s="405">
        <v>9018</v>
      </c>
      <c r="B121" s="406" t="s">
        <v>344</v>
      </c>
      <c r="C121" s="408" t="s">
        <v>345</v>
      </c>
      <c r="D121" s="408">
        <v>860184</v>
      </c>
      <c r="E121" s="408">
        <v>2706978</v>
      </c>
      <c r="F121" s="408">
        <v>1827466</v>
      </c>
      <c r="G121" s="408">
        <v>1413617</v>
      </c>
      <c r="H121" s="408">
        <v>1192890</v>
      </c>
      <c r="I121" s="408">
        <v>684523</v>
      </c>
      <c r="J121" s="408">
        <v>3779246</v>
      </c>
      <c r="K121" s="408">
        <v>1690469</v>
      </c>
      <c r="L121" s="408">
        <v>970148</v>
      </c>
      <c r="M121" s="408">
        <v>2234643</v>
      </c>
      <c r="N121" s="408">
        <v>1712935</v>
      </c>
      <c r="O121" s="408">
        <v>2644747</v>
      </c>
      <c r="P121" s="408">
        <v>8228257</v>
      </c>
      <c r="Q121" s="408">
        <v>408527</v>
      </c>
      <c r="R121" s="408">
        <v>3109858</v>
      </c>
      <c r="S121" s="408">
        <v>17341813</v>
      </c>
      <c r="T121" s="408">
        <v>241341</v>
      </c>
      <c r="U121" s="408">
        <v>563678</v>
      </c>
      <c r="V121" s="408">
        <v>10616</v>
      </c>
      <c r="W121" s="408">
        <v>1934064</v>
      </c>
      <c r="X121" s="408">
        <v>3231547</v>
      </c>
      <c r="Y121" s="408">
        <v>206892</v>
      </c>
      <c r="Z121" s="408">
        <v>981169</v>
      </c>
      <c r="AA121" s="408">
        <v>136938</v>
      </c>
      <c r="AB121" s="408">
        <v>701059</v>
      </c>
      <c r="AC121" s="408">
        <v>3575098</v>
      </c>
      <c r="AD121" s="408">
        <v>422524</v>
      </c>
      <c r="AE121" s="408">
        <v>1859947</v>
      </c>
      <c r="AF121" s="408">
        <v>1841062</v>
      </c>
      <c r="AG121" s="408">
        <v>1196375</v>
      </c>
      <c r="AH121" s="408">
        <v>2607629</v>
      </c>
      <c r="AI121" s="408">
        <v>3105396</v>
      </c>
      <c r="AJ121" s="408">
        <v>6898274</v>
      </c>
      <c r="AK121" s="408">
        <v>4785676</v>
      </c>
      <c r="AL121" s="408">
        <v>908002</v>
      </c>
      <c r="AM121" s="408">
        <v>8407986</v>
      </c>
      <c r="AN121" s="408">
        <v>1363134</v>
      </c>
      <c r="AO121" s="408">
        <v>1094808</v>
      </c>
      <c r="AP121" s="408">
        <v>1968820</v>
      </c>
      <c r="AQ121" s="408">
        <v>769853</v>
      </c>
      <c r="AR121" s="408">
        <v>906987</v>
      </c>
      <c r="AS121" s="408">
        <v>296896</v>
      </c>
      <c r="AT121" s="408">
        <v>23071</v>
      </c>
      <c r="AU121" s="408">
        <v>11296090</v>
      </c>
      <c r="AV121" s="408">
        <v>1742859</v>
      </c>
      <c r="AW121" s="408">
        <v>143461107</v>
      </c>
      <c r="AX121" s="408">
        <v>1006457</v>
      </c>
      <c r="AY121" s="408">
        <v>950217</v>
      </c>
      <c r="AZ121" s="408">
        <v>187900</v>
      </c>
      <c r="BA121" s="408">
        <v>12353301</v>
      </c>
      <c r="BB121" s="408">
        <v>146551</v>
      </c>
      <c r="BC121" s="408">
        <v>364528</v>
      </c>
      <c r="BD121" s="408">
        <v>1228741</v>
      </c>
      <c r="BE121" s="408">
        <v>4042100</v>
      </c>
      <c r="BF121" s="408">
        <v>23578141</v>
      </c>
      <c r="BG121" s="408">
        <v>1244211</v>
      </c>
      <c r="BH121" s="408">
        <v>1312547</v>
      </c>
    </row>
    <row r="122" spans="1:60" ht="28.8" x14ac:dyDescent="0.3">
      <c r="A122" s="405">
        <v>9019</v>
      </c>
      <c r="B122" s="406" t="s">
        <v>346</v>
      </c>
      <c r="C122" s="408" t="s">
        <v>347</v>
      </c>
      <c r="D122" s="408">
        <v>860184</v>
      </c>
      <c r="E122" s="408">
        <v>2706978</v>
      </c>
      <c r="F122" s="408">
        <v>1827466</v>
      </c>
      <c r="G122" s="408">
        <v>1413617</v>
      </c>
      <c r="H122" s="408">
        <v>1192890</v>
      </c>
      <c r="I122" s="408">
        <v>684523</v>
      </c>
      <c r="J122" s="408">
        <v>3779246</v>
      </c>
      <c r="K122" s="408">
        <v>1690469</v>
      </c>
      <c r="L122" s="408">
        <v>970148</v>
      </c>
      <c r="M122" s="408">
        <v>2234643</v>
      </c>
      <c r="N122" s="408">
        <v>1712935</v>
      </c>
      <c r="O122" s="408">
        <v>2644747</v>
      </c>
      <c r="P122" s="408">
        <v>8228257</v>
      </c>
      <c r="Q122" s="408">
        <v>408527</v>
      </c>
      <c r="R122" s="408">
        <v>3109858</v>
      </c>
      <c r="S122" s="408">
        <v>17341813</v>
      </c>
      <c r="T122" s="408">
        <v>241341</v>
      </c>
      <c r="U122" s="408">
        <v>563678</v>
      </c>
      <c r="V122" s="408">
        <v>10616</v>
      </c>
      <c r="W122" s="408">
        <v>1934064</v>
      </c>
      <c r="X122" s="408">
        <v>3231547</v>
      </c>
      <c r="Y122" s="408">
        <v>206892</v>
      </c>
      <c r="Z122" s="408">
        <v>981169</v>
      </c>
      <c r="AA122" s="408">
        <v>136938</v>
      </c>
      <c r="AB122" s="408">
        <v>701059</v>
      </c>
      <c r="AC122" s="408">
        <v>3575098</v>
      </c>
      <c r="AD122" s="408">
        <v>422524</v>
      </c>
      <c r="AE122" s="408">
        <v>1859947</v>
      </c>
      <c r="AF122" s="408">
        <v>1841062</v>
      </c>
      <c r="AG122" s="408">
        <v>1196375</v>
      </c>
      <c r="AH122" s="408">
        <v>2607629</v>
      </c>
      <c r="AI122" s="408">
        <v>3105396</v>
      </c>
      <c r="AJ122" s="408">
        <v>6898274</v>
      </c>
      <c r="AK122" s="408">
        <v>4785676</v>
      </c>
      <c r="AL122" s="408">
        <v>908002</v>
      </c>
      <c r="AM122" s="408">
        <v>8407986</v>
      </c>
      <c r="AN122" s="408">
        <v>1363134</v>
      </c>
      <c r="AO122" s="408">
        <v>1094808</v>
      </c>
      <c r="AP122" s="408">
        <v>1968820</v>
      </c>
      <c r="AQ122" s="408">
        <v>769853</v>
      </c>
      <c r="AR122" s="408">
        <v>906987</v>
      </c>
      <c r="AS122" s="408">
        <v>296896</v>
      </c>
      <c r="AT122" s="408">
        <v>23071</v>
      </c>
      <c r="AU122" s="408">
        <v>11296090</v>
      </c>
      <c r="AV122" s="408">
        <v>1742859</v>
      </c>
      <c r="AW122" s="408">
        <v>143461107</v>
      </c>
      <c r="AX122" s="408">
        <v>1006457</v>
      </c>
      <c r="AY122" s="408">
        <v>950217</v>
      </c>
      <c r="AZ122" s="408">
        <v>187900</v>
      </c>
      <c r="BA122" s="408">
        <v>12353301</v>
      </c>
      <c r="BB122" s="408">
        <v>146551</v>
      </c>
      <c r="BC122" s="408">
        <v>364528</v>
      </c>
      <c r="BD122" s="408">
        <v>1228741</v>
      </c>
      <c r="BE122" s="408">
        <v>4042100</v>
      </c>
      <c r="BF122" s="408">
        <v>23578141</v>
      </c>
      <c r="BG122" s="408">
        <v>1244211</v>
      </c>
      <c r="BH122" s="408">
        <v>1312547</v>
      </c>
    </row>
    <row r="125" spans="1:60" x14ac:dyDescent="0.3">
      <c r="D125" s="522">
        <v>501898491</v>
      </c>
      <c r="E125" s="522">
        <v>983378008</v>
      </c>
      <c r="F125" s="522">
        <v>758232447</v>
      </c>
      <c r="G125" s="522">
        <v>307235237</v>
      </c>
      <c r="H125" s="522">
        <v>873575006</v>
      </c>
      <c r="I125" s="522">
        <v>530245953</v>
      </c>
      <c r="J125" s="522">
        <v>275524659</v>
      </c>
      <c r="K125" s="522">
        <v>371879005.39999998</v>
      </c>
      <c r="L125" s="522">
        <v>36749073225.699997</v>
      </c>
      <c r="M125" s="522">
        <v>209748798</v>
      </c>
      <c r="N125" s="522">
        <v>405462400</v>
      </c>
      <c r="O125" s="522">
        <v>1404735377</v>
      </c>
      <c r="P125" s="522">
        <v>746392874</v>
      </c>
      <c r="Q125" s="522">
        <v>200754946</v>
      </c>
      <c r="R125" s="522">
        <v>1416579340</v>
      </c>
      <c r="S125" s="522">
        <v>2903977499</v>
      </c>
      <c r="T125" s="522">
        <v>338699493</v>
      </c>
      <c r="U125" s="522">
        <v>229452574</v>
      </c>
      <c r="V125" s="522">
        <v>24221063</v>
      </c>
      <c r="W125" s="522">
        <v>2765820783</v>
      </c>
      <c r="X125" s="522">
        <v>867132430</v>
      </c>
      <c r="Y125" s="522">
        <v>167256362</v>
      </c>
      <c r="Z125" s="522">
        <v>1091566086</v>
      </c>
      <c r="AA125" s="522">
        <v>185546352</v>
      </c>
      <c r="AB125" s="522">
        <v>401513485</v>
      </c>
      <c r="AC125" s="522">
        <v>2176021964</v>
      </c>
      <c r="AD125" s="522">
        <v>248109253</v>
      </c>
      <c r="AE125" s="522">
        <v>1455263911</v>
      </c>
      <c r="AF125" s="522">
        <v>642245510</v>
      </c>
      <c r="AG125" s="522">
        <v>301977615</v>
      </c>
      <c r="AH125" s="522">
        <v>2130688303</v>
      </c>
      <c r="AI125" s="522">
        <v>1074207940</v>
      </c>
      <c r="AJ125" s="522">
        <v>1635556753</v>
      </c>
      <c r="AK125" s="522">
        <v>943437046</v>
      </c>
      <c r="AL125" s="522">
        <v>856712310</v>
      </c>
      <c r="AM125" s="522">
        <v>627239189</v>
      </c>
      <c r="AN125" s="522">
        <v>694967692</v>
      </c>
      <c r="AO125" s="522">
        <v>653351524</v>
      </c>
      <c r="AP125" s="522">
        <v>757044000</v>
      </c>
      <c r="AQ125" s="522">
        <v>263326183.69999999</v>
      </c>
      <c r="AR125" s="522">
        <v>245634410</v>
      </c>
      <c r="AS125" s="522">
        <v>397813484</v>
      </c>
      <c r="AT125" s="522">
        <v>71345689</v>
      </c>
      <c r="AU125" s="522">
        <v>4138115617</v>
      </c>
      <c r="AV125" s="522">
        <v>522599686</v>
      </c>
      <c r="AW125" s="522">
        <v>22648370688</v>
      </c>
      <c r="AX125" s="522">
        <v>205028567</v>
      </c>
      <c r="AY125" s="522">
        <v>151948350</v>
      </c>
      <c r="AZ125" s="522">
        <v>437877606</v>
      </c>
      <c r="BA125" s="522">
        <v>1169784617</v>
      </c>
      <c r="BB125" s="522">
        <v>103659030</v>
      </c>
      <c r="BC125" s="522">
        <v>221514480</v>
      </c>
      <c r="BD125" s="522">
        <v>900011401</v>
      </c>
      <c r="BE125" s="522">
        <v>1118034432</v>
      </c>
      <c r="BF125" s="522">
        <v>6477952866</v>
      </c>
      <c r="BG125" s="522">
        <v>472143671</v>
      </c>
      <c r="BH125" s="522">
        <v>249059311</v>
      </c>
    </row>
    <row r="127" spans="1:60" x14ac:dyDescent="0.3">
      <c r="D127" s="522">
        <f>D104-D125</f>
        <v>0</v>
      </c>
      <c r="E127" s="522">
        <f t="shared" ref="E127:BH127" si="0">E104-E125</f>
        <v>0</v>
      </c>
      <c r="F127" s="522">
        <f t="shared" si="0"/>
        <v>0</v>
      </c>
      <c r="G127" s="522">
        <f t="shared" si="0"/>
        <v>0</v>
      </c>
      <c r="H127" s="522">
        <f t="shared" si="0"/>
        <v>0</v>
      </c>
      <c r="I127" s="522">
        <f t="shared" si="0"/>
        <v>0</v>
      </c>
      <c r="J127" s="522">
        <f t="shared" si="0"/>
        <v>0</v>
      </c>
      <c r="K127" s="522">
        <f t="shared" si="0"/>
        <v>0</v>
      </c>
      <c r="L127" s="522">
        <f t="shared" si="0"/>
        <v>0</v>
      </c>
      <c r="M127" s="522">
        <f t="shared" si="0"/>
        <v>0</v>
      </c>
      <c r="N127" s="522">
        <f t="shared" si="0"/>
        <v>0</v>
      </c>
      <c r="O127" s="522">
        <f t="shared" si="0"/>
        <v>0</v>
      </c>
      <c r="P127" s="522">
        <f t="shared" si="0"/>
        <v>0</v>
      </c>
      <c r="Q127" s="522">
        <f t="shared" si="0"/>
        <v>0</v>
      </c>
      <c r="R127" s="522">
        <f t="shared" si="0"/>
        <v>0</v>
      </c>
      <c r="S127" s="522">
        <f t="shared" si="0"/>
        <v>0</v>
      </c>
      <c r="T127" s="522">
        <f t="shared" si="0"/>
        <v>0</v>
      </c>
      <c r="U127" s="522">
        <f t="shared" si="0"/>
        <v>0</v>
      </c>
      <c r="V127" s="522">
        <f t="shared" si="0"/>
        <v>0</v>
      </c>
      <c r="W127" s="522">
        <f t="shared" si="0"/>
        <v>0</v>
      </c>
      <c r="X127" s="522">
        <f t="shared" si="0"/>
        <v>0</v>
      </c>
      <c r="Y127" s="522">
        <f t="shared" si="0"/>
        <v>0</v>
      </c>
      <c r="Z127" s="522">
        <f t="shared" si="0"/>
        <v>0</v>
      </c>
      <c r="AA127" s="522">
        <f t="shared" si="0"/>
        <v>0</v>
      </c>
      <c r="AB127" s="522">
        <f t="shared" si="0"/>
        <v>0</v>
      </c>
      <c r="AC127" s="522">
        <f t="shared" si="0"/>
        <v>0</v>
      </c>
      <c r="AD127" s="522">
        <f t="shared" si="0"/>
        <v>0</v>
      </c>
      <c r="AE127" s="522">
        <f t="shared" si="0"/>
        <v>0</v>
      </c>
      <c r="AF127" s="522">
        <f t="shared" si="0"/>
        <v>0</v>
      </c>
      <c r="AG127" s="522">
        <f t="shared" si="0"/>
        <v>0</v>
      </c>
      <c r="AH127" s="522">
        <f t="shared" si="0"/>
        <v>0</v>
      </c>
      <c r="AI127" s="522">
        <f t="shared" si="0"/>
        <v>0</v>
      </c>
      <c r="AJ127" s="522">
        <f t="shared" si="0"/>
        <v>0</v>
      </c>
      <c r="AK127" s="522">
        <f t="shared" si="0"/>
        <v>0</v>
      </c>
      <c r="AL127" s="522">
        <f t="shared" si="0"/>
        <v>0</v>
      </c>
      <c r="AM127" s="522">
        <f t="shared" si="0"/>
        <v>0</v>
      </c>
      <c r="AN127" s="522">
        <f t="shared" si="0"/>
        <v>0</v>
      </c>
      <c r="AO127" s="522">
        <f t="shared" si="0"/>
        <v>0</v>
      </c>
      <c r="AP127" s="522">
        <f t="shared" si="0"/>
        <v>0</v>
      </c>
      <c r="AQ127" s="522">
        <f t="shared" si="0"/>
        <v>0</v>
      </c>
      <c r="AR127" s="522">
        <f t="shared" si="0"/>
        <v>0</v>
      </c>
      <c r="AS127" s="522">
        <f t="shared" si="0"/>
        <v>0</v>
      </c>
      <c r="AT127" s="522">
        <f t="shared" si="0"/>
        <v>0</v>
      </c>
      <c r="AU127" s="522">
        <f t="shared" si="0"/>
        <v>0</v>
      </c>
      <c r="AV127" s="522">
        <f t="shared" si="0"/>
        <v>0</v>
      </c>
      <c r="AW127" s="522">
        <f t="shared" si="0"/>
        <v>0</v>
      </c>
      <c r="AX127" s="522">
        <f t="shared" si="0"/>
        <v>0</v>
      </c>
      <c r="AY127" s="522">
        <f t="shared" si="0"/>
        <v>0</v>
      </c>
      <c r="AZ127" s="522">
        <f t="shared" si="0"/>
        <v>0</v>
      </c>
      <c r="BA127" s="522">
        <f t="shared" si="0"/>
        <v>0</v>
      </c>
      <c r="BB127" s="522">
        <f t="shared" si="0"/>
        <v>0</v>
      </c>
      <c r="BC127" s="522">
        <f t="shared" si="0"/>
        <v>0</v>
      </c>
      <c r="BD127" s="522">
        <f t="shared" si="0"/>
        <v>0</v>
      </c>
      <c r="BE127" s="522">
        <f t="shared" si="0"/>
        <v>0</v>
      </c>
      <c r="BF127" s="522">
        <f t="shared" si="0"/>
        <v>0</v>
      </c>
      <c r="BG127" s="522">
        <f t="shared" si="0"/>
        <v>0</v>
      </c>
      <c r="BH127" s="522">
        <f t="shared" si="0"/>
        <v>0</v>
      </c>
    </row>
  </sheetData>
  <sheetProtection algorithmName="SHA-512" hashValue="4tbTNfIJR+i1eNbls2iYX8qkz22ncLDeyptABqRvKcuc1QD/03uh0Nw3OtLUlLOdhqF+fbIqSoRmifUifUDV5A==" saltValue="oK589XbfJacceMqX+Y2/5w=="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67"/>
  <sheetViews>
    <sheetView workbookViewId="0">
      <selection activeCell="C1" sqref="C1"/>
    </sheetView>
  </sheetViews>
  <sheetFormatPr defaultColWidth="9.109375" defaultRowHeight="14.4" x14ac:dyDescent="0.3"/>
  <cols>
    <col min="1" max="1" width="43.88671875" style="252" customWidth="1"/>
    <col min="2" max="2" width="14.77734375" style="409" customWidth="1"/>
    <col min="3" max="5" width="9.109375" style="252"/>
    <col min="6" max="6" width="13.33203125" style="252" customWidth="1"/>
    <col min="7" max="7" width="37.88671875" customWidth="1"/>
    <col min="8" max="8" width="11" bestFit="1" customWidth="1"/>
    <col min="12" max="12" width="9.109375" style="252"/>
    <col min="13" max="13" width="21.6640625" style="252" customWidth="1"/>
    <col min="14" max="14" width="16.88671875" style="252" customWidth="1"/>
    <col min="15" max="16" width="9.109375" style="252"/>
    <col min="17" max="17" width="18.109375" style="252" customWidth="1"/>
    <col min="18" max="18" width="11" style="252" customWidth="1"/>
    <col min="19" max="16384" width="9.109375" style="252"/>
  </cols>
  <sheetData>
    <row r="1" spans="1:20" ht="24" customHeight="1" x14ac:dyDescent="0.3">
      <c r="A1" s="252" t="s">
        <v>255</v>
      </c>
    </row>
    <row r="2" spans="1:20" ht="15" thickBot="1" x14ac:dyDescent="0.35">
      <c r="A2" s="251" t="s">
        <v>397</v>
      </c>
      <c r="B2" s="93">
        <v>52821</v>
      </c>
      <c r="C2" s="249">
        <v>52</v>
      </c>
      <c r="D2" s="31"/>
      <c r="E2" s="32"/>
      <c r="F2" s="252">
        <v>52821</v>
      </c>
      <c r="G2" t="s">
        <v>397</v>
      </c>
      <c r="H2">
        <f>B2-F2</f>
        <v>0</v>
      </c>
      <c r="I2" t="b">
        <f>EXACT(A2,G2)</f>
        <v>1</v>
      </c>
    </row>
    <row r="3" spans="1:20" ht="15" customHeight="1" thickBot="1" x14ac:dyDescent="0.35">
      <c r="A3" s="251" t="s">
        <v>398</v>
      </c>
      <c r="B3" s="93">
        <v>52823</v>
      </c>
      <c r="C3" s="249">
        <v>52</v>
      </c>
      <c r="D3" s="31"/>
      <c r="E3" s="32"/>
      <c r="F3" s="252">
        <v>52823</v>
      </c>
      <c r="G3" t="s">
        <v>398</v>
      </c>
      <c r="H3" s="116">
        <f t="shared" ref="H3:H58" si="0">B3-F3</f>
        <v>0</v>
      </c>
      <c r="I3" s="116" t="b">
        <f t="shared" ref="I3:I58" si="1">EXACT(A3,G3)</f>
        <v>1</v>
      </c>
      <c r="O3" s="254"/>
      <c r="P3" s="254"/>
      <c r="S3" s="254"/>
      <c r="T3" s="254"/>
    </row>
    <row r="4" spans="1:20" ht="15" customHeight="1" thickBot="1" x14ac:dyDescent="0.35">
      <c r="A4" s="251" t="s">
        <v>399</v>
      </c>
      <c r="B4" s="93">
        <v>52824</v>
      </c>
      <c r="C4" s="249">
        <v>52</v>
      </c>
      <c r="D4" s="31"/>
      <c r="E4" s="32"/>
      <c r="F4" s="252">
        <v>52824</v>
      </c>
      <c r="G4" t="s">
        <v>399</v>
      </c>
      <c r="H4" s="116">
        <f t="shared" si="0"/>
        <v>0</v>
      </c>
      <c r="I4" s="116" t="b">
        <f t="shared" si="1"/>
        <v>1</v>
      </c>
      <c r="O4" s="254"/>
      <c r="P4" s="254"/>
      <c r="S4" s="254"/>
      <c r="T4" s="254"/>
    </row>
    <row r="5" spans="1:20" ht="15" thickBot="1" x14ac:dyDescent="0.35">
      <c r="A5" s="251" t="s">
        <v>400</v>
      </c>
      <c r="B5" s="93">
        <v>52825</v>
      </c>
      <c r="C5" s="249">
        <v>52</v>
      </c>
      <c r="D5" s="31"/>
      <c r="E5" s="32"/>
      <c r="F5" s="252">
        <v>52825</v>
      </c>
      <c r="G5" t="s">
        <v>400</v>
      </c>
      <c r="H5" s="116">
        <f t="shared" si="0"/>
        <v>0</v>
      </c>
      <c r="I5" s="116" t="b">
        <f t="shared" si="1"/>
        <v>1</v>
      </c>
      <c r="O5" s="254"/>
      <c r="P5" s="254"/>
      <c r="S5" s="254"/>
      <c r="T5" s="254"/>
    </row>
    <row r="6" spans="1:20" x14ac:dyDescent="0.3">
      <c r="A6" s="252" t="s">
        <v>401</v>
      </c>
      <c r="B6" s="409">
        <v>52826</v>
      </c>
      <c r="C6" s="249">
        <v>52</v>
      </c>
      <c r="D6" s="31"/>
      <c r="E6" s="32"/>
      <c r="F6" s="252">
        <v>52826</v>
      </c>
      <c r="G6" t="s">
        <v>401</v>
      </c>
      <c r="H6" s="116">
        <f t="shared" si="0"/>
        <v>0</v>
      </c>
      <c r="I6" s="116" t="b">
        <f t="shared" si="1"/>
        <v>1</v>
      </c>
      <c r="O6" s="254"/>
      <c r="P6" s="254"/>
      <c r="S6" s="254"/>
      <c r="T6" s="254"/>
    </row>
    <row r="7" spans="1:20" x14ac:dyDescent="0.3">
      <c r="A7" s="252" t="s">
        <v>402</v>
      </c>
      <c r="B7" s="409">
        <v>52827</v>
      </c>
      <c r="C7" s="249">
        <v>52</v>
      </c>
      <c r="D7" s="31"/>
      <c r="E7" s="32"/>
      <c r="F7" s="252">
        <v>52827</v>
      </c>
      <c r="G7" t="s">
        <v>402</v>
      </c>
      <c r="H7" s="116">
        <f t="shared" si="0"/>
        <v>0</v>
      </c>
      <c r="I7" s="116" t="b">
        <f t="shared" si="1"/>
        <v>1</v>
      </c>
      <c r="O7" s="254"/>
      <c r="P7" s="254"/>
      <c r="S7" s="254"/>
      <c r="T7" s="254"/>
    </row>
    <row r="8" spans="1:20" x14ac:dyDescent="0.3">
      <c r="A8" s="252" t="s">
        <v>403</v>
      </c>
      <c r="B8" s="409">
        <v>52828</v>
      </c>
      <c r="C8" s="249">
        <v>52</v>
      </c>
      <c r="D8" s="31"/>
      <c r="E8" s="32"/>
      <c r="F8" s="252">
        <v>52828</v>
      </c>
      <c r="G8" t="s">
        <v>403</v>
      </c>
      <c r="H8" s="116">
        <f t="shared" si="0"/>
        <v>0</v>
      </c>
      <c r="I8" s="116" t="b">
        <f t="shared" si="1"/>
        <v>1</v>
      </c>
      <c r="O8" s="254"/>
      <c r="P8" s="254"/>
      <c r="S8" s="254"/>
      <c r="T8" s="254"/>
    </row>
    <row r="9" spans="1:20" x14ac:dyDescent="0.3">
      <c r="A9" s="252" t="s">
        <v>404</v>
      </c>
      <c r="B9" s="409">
        <v>52829</v>
      </c>
      <c r="C9" s="249">
        <v>52</v>
      </c>
      <c r="E9" s="32"/>
      <c r="F9" s="252">
        <v>52829</v>
      </c>
      <c r="G9" t="s">
        <v>404</v>
      </c>
      <c r="H9" s="116">
        <f t="shared" si="0"/>
        <v>0</v>
      </c>
      <c r="I9" s="116" t="b">
        <f t="shared" si="1"/>
        <v>1</v>
      </c>
      <c r="O9" s="254"/>
      <c r="P9" s="254"/>
      <c r="S9" s="254"/>
      <c r="T9" s="254"/>
    </row>
    <row r="10" spans="1:20" x14ac:dyDescent="0.3">
      <c r="A10" s="252" t="s">
        <v>405</v>
      </c>
      <c r="B10" s="409">
        <v>52830</v>
      </c>
      <c r="C10" s="249">
        <v>52</v>
      </c>
      <c r="E10" s="32"/>
      <c r="F10" s="252">
        <v>52830</v>
      </c>
      <c r="G10" t="s">
        <v>405</v>
      </c>
      <c r="H10" s="116">
        <f t="shared" si="0"/>
        <v>0</v>
      </c>
      <c r="I10" s="116" t="b">
        <f t="shared" si="1"/>
        <v>1</v>
      </c>
      <c r="O10" s="254"/>
      <c r="P10" s="254"/>
      <c r="S10" s="254"/>
      <c r="T10" s="254"/>
    </row>
    <row r="11" spans="1:20" x14ac:dyDescent="0.3">
      <c r="A11" s="252" t="s">
        <v>406</v>
      </c>
      <c r="B11" s="409">
        <v>52831</v>
      </c>
      <c r="C11" s="249">
        <v>52</v>
      </c>
      <c r="E11" s="32"/>
      <c r="F11" s="252">
        <v>52831</v>
      </c>
      <c r="G11" t="s">
        <v>406</v>
      </c>
      <c r="H11" s="116">
        <f t="shared" si="0"/>
        <v>0</v>
      </c>
      <c r="I11" s="116" t="b">
        <f t="shared" si="1"/>
        <v>1</v>
      </c>
      <c r="O11" s="254"/>
      <c r="P11" s="254"/>
      <c r="S11" s="254"/>
      <c r="T11" s="254"/>
    </row>
    <row r="12" spans="1:20" x14ac:dyDescent="0.3">
      <c r="A12" s="252" t="s">
        <v>407</v>
      </c>
      <c r="B12" s="409">
        <v>52832</v>
      </c>
      <c r="C12" s="249">
        <v>52</v>
      </c>
      <c r="E12" s="32"/>
      <c r="F12" s="252">
        <v>52832</v>
      </c>
      <c r="G12" t="s">
        <v>407</v>
      </c>
      <c r="H12" s="116">
        <f t="shared" si="0"/>
        <v>0</v>
      </c>
      <c r="I12" s="116" t="b">
        <f t="shared" si="1"/>
        <v>1</v>
      </c>
      <c r="O12" s="254"/>
      <c r="P12" s="254"/>
      <c r="S12" s="254"/>
      <c r="T12" s="254"/>
    </row>
    <row r="13" spans="1:20" x14ac:dyDescent="0.3">
      <c r="A13" s="252" t="s">
        <v>408</v>
      </c>
      <c r="B13" s="409">
        <v>52833</v>
      </c>
      <c r="C13" s="249">
        <v>52</v>
      </c>
      <c r="E13" s="32"/>
      <c r="F13" s="252">
        <v>52833</v>
      </c>
      <c r="G13" t="s">
        <v>408</v>
      </c>
      <c r="H13" s="116">
        <f t="shared" si="0"/>
        <v>0</v>
      </c>
      <c r="I13" s="116" t="b">
        <f t="shared" si="1"/>
        <v>1</v>
      </c>
      <c r="O13" s="254"/>
      <c r="P13" s="254"/>
      <c r="S13" s="254"/>
      <c r="T13" s="254"/>
    </row>
    <row r="14" spans="1:20" x14ac:dyDescent="0.3">
      <c r="A14" s="252" t="s">
        <v>409</v>
      </c>
      <c r="B14" s="409">
        <v>52834</v>
      </c>
      <c r="C14" s="249">
        <v>52</v>
      </c>
      <c r="E14" s="32"/>
      <c r="F14" s="252">
        <v>52834</v>
      </c>
      <c r="G14" t="s">
        <v>409</v>
      </c>
      <c r="H14" s="116">
        <f t="shared" si="0"/>
        <v>0</v>
      </c>
      <c r="I14" s="116" t="b">
        <f t="shared" si="1"/>
        <v>1</v>
      </c>
      <c r="O14" s="254"/>
      <c r="P14" s="254"/>
      <c r="S14" s="254"/>
      <c r="T14" s="254"/>
    </row>
    <row r="15" spans="1:20" x14ac:dyDescent="0.3">
      <c r="A15" s="252" t="s">
        <v>410</v>
      </c>
      <c r="B15" s="409">
        <v>52835</v>
      </c>
      <c r="C15" s="249">
        <v>52</v>
      </c>
      <c r="E15" s="32"/>
      <c r="F15" s="252">
        <v>52835</v>
      </c>
      <c r="G15" t="s">
        <v>410</v>
      </c>
      <c r="H15" s="116">
        <f t="shared" si="0"/>
        <v>0</v>
      </c>
      <c r="I15" s="116" t="b">
        <f t="shared" si="1"/>
        <v>1</v>
      </c>
      <c r="O15" s="254"/>
      <c r="P15" s="254"/>
      <c r="S15" s="254"/>
      <c r="T15" s="254"/>
    </row>
    <row r="16" spans="1:20" x14ac:dyDescent="0.3">
      <c r="A16" s="252" t="s">
        <v>411</v>
      </c>
      <c r="B16" s="409">
        <v>52994</v>
      </c>
      <c r="C16" s="249">
        <v>52</v>
      </c>
      <c r="E16" s="32"/>
      <c r="F16" s="252">
        <v>52994</v>
      </c>
      <c r="G16" t="s">
        <v>411</v>
      </c>
      <c r="H16" s="116">
        <f t="shared" si="0"/>
        <v>0</v>
      </c>
      <c r="I16" s="116" t="b">
        <f t="shared" si="1"/>
        <v>1</v>
      </c>
      <c r="O16" s="254"/>
      <c r="P16" s="254"/>
      <c r="S16" s="254"/>
      <c r="T16" s="254"/>
    </row>
    <row r="17" spans="1:20" x14ac:dyDescent="0.3">
      <c r="A17" s="252" t="s">
        <v>412</v>
      </c>
      <c r="B17" s="409">
        <v>52836</v>
      </c>
      <c r="C17" s="249">
        <v>52</v>
      </c>
      <c r="E17" s="32"/>
      <c r="F17" s="252">
        <v>52836</v>
      </c>
      <c r="G17" t="s">
        <v>412</v>
      </c>
      <c r="H17" s="116">
        <f t="shared" si="0"/>
        <v>0</v>
      </c>
      <c r="I17" s="116" t="b">
        <f t="shared" si="1"/>
        <v>1</v>
      </c>
      <c r="O17" s="254"/>
      <c r="P17" s="254"/>
      <c r="S17" s="254"/>
      <c r="T17" s="254"/>
    </row>
    <row r="18" spans="1:20" x14ac:dyDescent="0.3">
      <c r="A18" s="252" t="s">
        <v>413</v>
      </c>
      <c r="B18" s="409">
        <v>52837</v>
      </c>
      <c r="C18" s="249">
        <v>52</v>
      </c>
      <c r="E18" s="32"/>
      <c r="F18" s="252">
        <v>52837</v>
      </c>
      <c r="G18" t="s">
        <v>413</v>
      </c>
      <c r="H18" s="116">
        <f t="shared" si="0"/>
        <v>0</v>
      </c>
      <c r="I18" s="116" t="b">
        <f t="shared" si="1"/>
        <v>1</v>
      </c>
      <c r="O18" s="254"/>
      <c r="P18" s="254"/>
      <c r="S18" s="254"/>
      <c r="T18" s="254"/>
    </row>
    <row r="19" spans="1:20" x14ac:dyDescent="0.3">
      <c r="A19" s="252" t="s">
        <v>414</v>
      </c>
      <c r="B19" s="409">
        <v>52838</v>
      </c>
      <c r="C19" s="249">
        <v>52</v>
      </c>
      <c r="E19" s="32"/>
      <c r="F19" s="252">
        <v>52838</v>
      </c>
      <c r="G19" t="s">
        <v>414</v>
      </c>
      <c r="H19" s="116">
        <f t="shared" si="0"/>
        <v>0</v>
      </c>
      <c r="I19" s="116" t="b">
        <f t="shared" si="1"/>
        <v>1</v>
      </c>
      <c r="O19" s="254"/>
      <c r="P19" s="254"/>
      <c r="S19" s="254"/>
      <c r="T19" s="254"/>
    </row>
    <row r="20" spans="1:20" x14ac:dyDescent="0.3">
      <c r="A20" s="252" t="s">
        <v>415</v>
      </c>
      <c r="B20" s="409">
        <v>524017</v>
      </c>
      <c r="C20" s="249">
        <v>52</v>
      </c>
      <c r="E20" s="32"/>
      <c r="F20" s="252">
        <v>524017</v>
      </c>
      <c r="G20" t="s">
        <v>415</v>
      </c>
      <c r="H20" s="116">
        <f t="shared" si="0"/>
        <v>0</v>
      </c>
      <c r="I20" s="116" t="b">
        <f t="shared" si="1"/>
        <v>1</v>
      </c>
      <c r="O20" s="254"/>
      <c r="P20" s="254"/>
      <c r="S20" s="254"/>
      <c r="T20" s="254"/>
    </row>
    <row r="21" spans="1:20" x14ac:dyDescent="0.3">
      <c r="A21" s="252" t="s">
        <v>416</v>
      </c>
      <c r="B21" s="409">
        <v>52839</v>
      </c>
      <c r="C21" s="249">
        <v>52</v>
      </c>
      <c r="E21" s="32"/>
      <c r="F21" s="252">
        <v>52839</v>
      </c>
      <c r="G21" t="s">
        <v>416</v>
      </c>
      <c r="H21" s="116">
        <f t="shared" si="0"/>
        <v>0</v>
      </c>
      <c r="I21" s="116" t="b">
        <f t="shared" si="1"/>
        <v>1</v>
      </c>
      <c r="O21" s="254"/>
      <c r="P21" s="254"/>
      <c r="S21" s="254"/>
      <c r="T21" s="254"/>
    </row>
    <row r="22" spans="1:20" x14ac:dyDescent="0.3">
      <c r="A22" s="252" t="s">
        <v>417</v>
      </c>
      <c r="B22" s="409">
        <v>52840</v>
      </c>
      <c r="C22" s="249">
        <v>52</v>
      </c>
      <c r="E22" s="32"/>
      <c r="F22" s="252">
        <v>52840</v>
      </c>
      <c r="G22" t="s">
        <v>417</v>
      </c>
      <c r="H22" s="116">
        <f t="shared" si="0"/>
        <v>0</v>
      </c>
      <c r="I22" s="116" t="b">
        <f t="shared" si="1"/>
        <v>1</v>
      </c>
      <c r="O22" s="254"/>
      <c r="P22" s="254"/>
      <c r="S22" s="254"/>
      <c r="T22" s="254"/>
    </row>
    <row r="23" spans="1:20" ht="21" customHeight="1" x14ac:dyDescent="0.3">
      <c r="A23" s="252" t="s">
        <v>418</v>
      </c>
      <c r="B23" s="409">
        <v>52841</v>
      </c>
      <c r="C23" s="249">
        <v>52</v>
      </c>
      <c r="E23" s="32"/>
      <c r="F23" s="252">
        <v>52841</v>
      </c>
      <c r="G23" t="s">
        <v>418</v>
      </c>
      <c r="H23" s="116">
        <f t="shared" si="0"/>
        <v>0</v>
      </c>
      <c r="I23" s="116" t="b">
        <f t="shared" si="1"/>
        <v>1</v>
      </c>
      <c r="O23" s="254"/>
      <c r="P23" s="254"/>
      <c r="S23" s="254"/>
      <c r="T23" s="254"/>
    </row>
    <row r="24" spans="1:20" ht="28.8" customHeight="1" x14ac:dyDescent="0.3">
      <c r="A24" s="252" t="s">
        <v>419</v>
      </c>
      <c r="B24" s="409">
        <v>52842</v>
      </c>
      <c r="C24" s="249">
        <v>52</v>
      </c>
      <c r="E24" s="32"/>
      <c r="F24" s="252">
        <v>52842</v>
      </c>
      <c r="G24" t="s">
        <v>419</v>
      </c>
      <c r="H24" s="116">
        <f t="shared" si="0"/>
        <v>0</v>
      </c>
      <c r="I24" s="116" t="b">
        <f t="shared" si="1"/>
        <v>1</v>
      </c>
      <c r="O24" s="254"/>
      <c r="P24" s="254"/>
      <c r="S24" s="254"/>
      <c r="T24" s="254"/>
    </row>
    <row r="25" spans="1:20" x14ac:dyDescent="0.3">
      <c r="A25" s="252" t="s">
        <v>420</v>
      </c>
      <c r="B25" s="409">
        <v>52843</v>
      </c>
      <c r="C25" s="249">
        <v>52</v>
      </c>
      <c r="E25" s="32"/>
      <c r="F25" s="252">
        <v>52843</v>
      </c>
      <c r="G25" t="s">
        <v>420</v>
      </c>
      <c r="H25" s="116">
        <f t="shared" si="0"/>
        <v>0</v>
      </c>
      <c r="I25" s="116" t="b">
        <f t="shared" si="1"/>
        <v>1</v>
      </c>
      <c r="O25" s="254"/>
      <c r="P25" s="254"/>
      <c r="S25" s="254"/>
      <c r="T25" s="254"/>
    </row>
    <row r="26" spans="1:20" x14ac:dyDescent="0.3">
      <c r="A26" s="252" t="s">
        <v>421</v>
      </c>
      <c r="B26" s="409">
        <v>52844</v>
      </c>
      <c r="C26" s="249">
        <v>52</v>
      </c>
      <c r="E26" s="32"/>
      <c r="F26" s="252">
        <v>52844</v>
      </c>
      <c r="G26" t="s">
        <v>421</v>
      </c>
      <c r="H26" s="116">
        <f t="shared" si="0"/>
        <v>0</v>
      </c>
      <c r="I26" s="116" t="b">
        <f t="shared" si="1"/>
        <v>1</v>
      </c>
      <c r="O26" s="254"/>
      <c r="P26" s="254"/>
      <c r="S26" s="254"/>
      <c r="T26" s="254"/>
    </row>
    <row r="27" spans="1:20" x14ac:dyDescent="0.3">
      <c r="A27" s="252" t="s">
        <v>422</v>
      </c>
      <c r="B27" s="409">
        <v>52845</v>
      </c>
      <c r="C27" s="249">
        <v>52</v>
      </c>
      <c r="E27" s="32"/>
      <c r="F27" s="252">
        <v>52845</v>
      </c>
      <c r="G27" t="s">
        <v>422</v>
      </c>
      <c r="H27" s="116">
        <f t="shared" si="0"/>
        <v>0</v>
      </c>
      <c r="I27" s="116" t="b">
        <f t="shared" si="1"/>
        <v>1</v>
      </c>
      <c r="O27" s="254"/>
      <c r="P27" s="254"/>
      <c r="S27" s="254"/>
      <c r="T27" s="254"/>
    </row>
    <row r="28" spans="1:20" x14ac:dyDescent="0.3">
      <c r="A28" s="252" t="s">
        <v>423</v>
      </c>
      <c r="B28" s="409">
        <v>52846</v>
      </c>
      <c r="C28" s="249">
        <v>52</v>
      </c>
      <c r="E28" s="32"/>
      <c r="F28" s="252">
        <v>52846</v>
      </c>
      <c r="G28" t="s">
        <v>423</v>
      </c>
      <c r="H28" s="116">
        <f t="shared" si="0"/>
        <v>0</v>
      </c>
      <c r="I28" s="116" t="b">
        <f t="shared" si="1"/>
        <v>1</v>
      </c>
      <c r="O28" s="254"/>
      <c r="P28" s="254"/>
      <c r="S28" s="254"/>
      <c r="T28" s="254"/>
    </row>
    <row r="29" spans="1:20" x14ac:dyDescent="0.3">
      <c r="A29" s="252" t="s">
        <v>424</v>
      </c>
      <c r="B29" s="409">
        <v>52847</v>
      </c>
      <c r="C29" s="249">
        <v>52</v>
      </c>
      <c r="E29" s="32"/>
      <c r="F29" s="252">
        <v>52847</v>
      </c>
      <c r="G29" t="s">
        <v>424</v>
      </c>
      <c r="H29" s="116">
        <f t="shared" si="0"/>
        <v>0</v>
      </c>
      <c r="I29" s="116" t="b">
        <f t="shared" si="1"/>
        <v>1</v>
      </c>
      <c r="O29" s="254"/>
      <c r="P29" s="254"/>
      <c r="S29" s="254"/>
      <c r="T29" s="254"/>
    </row>
    <row r="30" spans="1:20" x14ac:dyDescent="0.3">
      <c r="A30" s="252" t="s">
        <v>425</v>
      </c>
      <c r="B30" s="409">
        <v>52848</v>
      </c>
      <c r="C30" s="249">
        <v>52</v>
      </c>
      <c r="E30" s="32"/>
      <c r="F30" s="252">
        <v>52848</v>
      </c>
      <c r="G30" t="s">
        <v>425</v>
      </c>
      <c r="H30" s="116">
        <f t="shared" si="0"/>
        <v>0</v>
      </c>
      <c r="I30" s="116" t="b">
        <f t="shared" si="1"/>
        <v>1</v>
      </c>
      <c r="O30" s="254"/>
      <c r="P30" s="254"/>
      <c r="S30" s="254"/>
      <c r="T30" s="254"/>
    </row>
    <row r="31" spans="1:20" x14ac:dyDescent="0.3">
      <c r="A31" s="252" t="s">
        <v>426</v>
      </c>
      <c r="B31" s="409">
        <v>52849</v>
      </c>
      <c r="C31" s="249">
        <v>52</v>
      </c>
      <c r="E31" s="32"/>
      <c r="F31" s="252">
        <v>52849</v>
      </c>
      <c r="G31" t="s">
        <v>426</v>
      </c>
      <c r="H31" s="116">
        <f t="shared" si="0"/>
        <v>0</v>
      </c>
      <c r="I31" s="116" t="b">
        <f t="shared" si="1"/>
        <v>1</v>
      </c>
      <c r="O31" s="254"/>
      <c r="P31" s="254"/>
      <c r="S31" s="254"/>
      <c r="T31" s="254"/>
    </row>
    <row r="32" spans="1:20" x14ac:dyDescent="0.3">
      <c r="A32" s="252" t="s">
        <v>427</v>
      </c>
      <c r="B32" s="409">
        <v>52850</v>
      </c>
      <c r="C32" s="249">
        <v>52</v>
      </c>
      <c r="E32" s="32"/>
      <c r="F32" s="252">
        <v>52850</v>
      </c>
      <c r="G32" t="s">
        <v>427</v>
      </c>
      <c r="H32" s="116">
        <f t="shared" si="0"/>
        <v>0</v>
      </c>
      <c r="I32" s="116" t="b">
        <f t="shared" si="1"/>
        <v>1</v>
      </c>
      <c r="O32" s="254"/>
      <c r="P32" s="254"/>
      <c r="S32" s="254"/>
      <c r="T32" s="254"/>
    </row>
    <row r="33" spans="1:20" x14ac:dyDescent="0.3">
      <c r="A33" s="252" t="s">
        <v>428</v>
      </c>
      <c r="B33" s="409">
        <v>52851</v>
      </c>
      <c r="C33" s="249">
        <v>52</v>
      </c>
      <c r="E33" s="32"/>
      <c r="F33" s="252">
        <v>52851</v>
      </c>
      <c r="G33" t="s">
        <v>428</v>
      </c>
      <c r="H33" s="116">
        <f t="shared" si="0"/>
        <v>0</v>
      </c>
      <c r="I33" s="116" t="b">
        <f t="shared" si="1"/>
        <v>1</v>
      </c>
      <c r="O33" s="254"/>
      <c r="P33" s="254"/>
      <c r="S33" s="254"/>
      <c r="T33" s="254"/>
    </row>
    <row r="34" spans="1:20" x14ac:dyDescent="0.3">
      <c r="A34" s="252" t="s">
        <v>429</v>
      </c>
      <c r="B34" s="409">
        <v>52995</v>
      </c>
      <c r="C34" s="249">
        <v>52</v>
      </c>
      <c r="E34" s="32"/>
      <c r="F34" s="252">
        <v>52995</v>
      </c>
      <c r="G34" t="s">
        <v>429</v>
      </c>
      <c r="H34" s="116">
        <f t="shared" si="0"/>
        <v>0</v>
      </c>
      <c r="I34" s="116" t="b">
        <f t="shared" si="1"/>
        <v>1</v>
      </c>
      <c r="O34" s="254"/>
      <c r="P34" s="254"/>
      <c r="S34" s="254"/>
      <c r="T34" s="254"/>
    </row>
    <row r="35" spans="1:20" x14ac:dyDescent="0.3">
      <c r="A35" s="252" t="s">
        <v>430</v>
      </c>
      <c r="B35" s="409">
        <v>52852</v>
      </c>
      <c r="C35" s="249">
        <v>52</v>
      </c>
      <c r="E35" s="32"/>
      <c r="F35" s="252">
        <v>52852</v>
      </c>
      <c r="G35" t="s">
        <v>430</v>
      </c>
      <c r="H35" s="116">
        <f t="shared" si="0"/>
        <v>0</v>
      </c>
      <c r="I35" s="116" t="b">
        <f t="shared" si="1"/>
        <v>1</v>
      </c>
      <c r="O35" s="254"/>
      <c r="P35" s="254"/>
      <c r="S35" s="254"/>
      <c r="T35" s="254"/>
    </row>
    <row r="36" spans="1:20" x14ac:dyDescent="0.3">
      <c r="A36" s="252" t="s">
        <v>431</v>
      </c>
      <c r="B36" s="409">
        <v>52853</v>
      </c>
      <c r="C36" s="249">
        <v>52</v>
      </c>
      <c r="E36" s="32"/>
      <c r="F36" s="252">
        <v>52853</v>
      </c>
      <c r="G36" t="s">
        <v>431</v>
      </c>
      <c r="H36" s="116">
        <f t="shared" si="0"/>
        <v>0</v>
      </c>
      <c r="I36" s="116" t="b">
        <f t="shared" si="1"/>
        <v>1</v>
      </c>
      <c r="O36" s="254"/>
      <c r="P36" s="254"/>
      <c r="S36" s="254"/>
      <c r="T36" s="254"/>
    </row>
    <row r="37" spans="1:20" x14ac:dyDescent="0.3">
      <c r="A37" s="252" t="s">
        <v>432</v>
      </c>
      <c r="B37" s="409">
        <v>52854</v>
      </c>
      <c r="C37" s="249">
        <v>52</v>
      </c>
      <c r="E37" s="32"/>
      <c r="F37" s="252">
        <v>52854</v>
      </c>
      <c r="G37" t="s">
        <v>432</v>
      </c>
      <c r="H37" s="116">
        <f t="shared" si="0"/>
        <v>0</v>
      </c>
      <c r="I37" s="116" t="b">
        <f t="shared" si="1"/>
        <v>1</v>
      </c>
      <c r="O37" s="254"/>
      <c r="P37" s="254"/>
      <c r="S37" s="254"/>
      <c r="T37" s="254"/>
    </row>
    <row r="38" spans="1:20" x14ac:dyDescent="0.3">
      <c r="A38" s="252" t="s">
        <v>433</v>
      </c>
      <c r="B38" s="409">
        <v>52856</v>
      </c>
      <c r="C38" s="249">
        <v>52</v>
      </c>
      <c r="E38" s="32"/>
      <c r="F38" s="252">
        <v>52856</v>
      </c>
      <c r="G38" t="s">
        <v>433</v>
      </c>
      <c r="H38" s="116">
        <f t="shared" si="0"/>
        <v>0</v>
      </c>
      <c r="I38" s="116" t="b">
        <f t="shared" si="1"/>
        <v>1</v>
      </c>
      <c r="O38" s="254"/>
      <c r="P38" s="254"/>
      <c r="S38" s="254"/>
      <c r="T38" s="254"/>
    </row>
    <row r="39" spans="1:20" x14ac:dyDescent="0.3">
      <c r="A39" s="252" t="s">
        <v>434</v>
      </c>
      <c r="B39" s="409">
        <v>52857</v>
      </c>
      <c r="C39" s="249">
        <v>52</v>
      </c>
      <c r="E39" s="32"/>
      <c r="F39" s="252">
        <v>52857</v>
      </c>
      <c r="G39" t="s">
        <v>434</v>
      </c>
      <c r="H39" s="116">
        <f t="shared" si="0"/>
        <v>0</v>
      </c>
      <c r="I39" s="116" t="b">
        <f t="shared" si="1"/>
        <v>1</v>
      </c>
      <c r="O39" s="254"/>
      <c r="P39" s="254"/>
      <c r="S39" s="254"/>
      <c r="T39" s="254"/>
    </row>
    <row r="40" spans="1:20" x14ac:dyDescent="0.3">
      <c r="A40" s="252" t="s">
        <v>435</v>
      </c>
      <c r="B40" s="409">
        <v>52858</v>
      </c>
      <c r="C40" s="249">
        <v>52</v>
      </c>
      <c r="E40" s="32"/>
      <c r="F40" s="252">
        <v>52858</v>
      </c>
      <c r="G40" t="s">
        <v>435</v>
      </c>
      <c r="H40" s="116">
        <f t="shared" si="0"/>
        <v>0</v>
      </c>
      <c r="I40" s="116" t="b">
        <f t="shared" si="1"/>
        <v>1</v>
      </c>
      <c r="O40" s="254"/>
      <c r="P40" s="254"/>
      <c r="S40" s="254"/>
      <c r="T40" s="254"/>
    </row>
    <row r="41" spans="1:20" x14ac:dyDescent="0.3">
      <c r="A41" s="252" t="s">
        <v>436</v>
      </c>
      <c r="B41" s="409">
        <v>52859</v>
      </c>
      <c r="C41" s="249">
        <v>52</v>
      </c>
      <c r="E41" s="32"/>
      <c r="F41" s="252">
        <v>52859</v>
      </c>
      <c r="G41" t="s">
        <v>436</v>
      </c>
      <c r="H41" s="116">
        <f t="shared" si="0"/>
        <v>0</v>
      </c>
      <c r="I41" s="116" t="b">
        <f t="shared" si="1"/>
        <v>1</v>
      </c>
      <c r="O41" s="254"/>
      <c r="P41" s="254"/>
      <c r="S41" s="254"/>
      <c r="T41" s="254"/>
    </row>
    <row r="42" spans="1:20" x14ac:dyDescent="0.3">
      <c r="A42" s="252" t="s">
        <v>437</v>
      </c>
      <c r="B42" s="409">
        <v>52860</v>
      </c>
      <c r="C42" s="249">
        <v>52</v>
      </c>
      <c r="E42" s="32"/>
      <c r="F42" s="252">
        <v>52860</v>
      </c>
      <c r="G42" t="s">
        <v>437</v>
      </c>
      <c r="H42" s="116">
        <f t="shared" si="0"/>
        <v>0</v>
      </c>
      <c r="I42" s="116" t="b">
        <f t="shared" si="1"/>
        <v>1</v>
      </c>
      <c r="O42" s="254"/>
      <c r="P42" s="254"/>
      <c r="S42" s="254"/>
      <c r="T42" s="254"/>
    </row>
    <row r="43" spans="1:20" x14ac:dyDescent="0.3">
      <c r="A43" s="252" t="s">
        <v>438</v>
      </c>
      <c r="B43" s="409">
        <v>52861</v>
      </c>
      <c r="C43" s="249">
        <v>52</v>
      </c>
      <c r="E43" s="32"/>
      <c r="F43" s="252">
        <v>52861</v>
      </c>
      <c r="G43" t="s">
        <v>438</v>
      </c>
      <c r="H43" s="116">
        <f t="shared" si="0"/>
        <v>0</v>
      </c>
      <c r="I43" s="116" t="b">
        <f t="shared" si="1"/>
        <v>1</v>
      </c>
      <c r="O43" s="254"/>
      <c r="P43" s="254"/>
      <c r="S43" s="254"/>
      <c r="T43" s="254"/>
    </row>
    <row r="44" spans="1:20" x14ac:dyDescent="0.3">
      <c r="A44" s="252" t="s">
        <v>439</v>
      </c>
      <c r="B44" s="409">
        <v>52862</v>
      </c>
      <c r="C44" s="249">
        <v>52</v>
      </c>
      <c r="E44" s="32"/>
      <c r="F44" s="252">
        <v>52862</v>
      </c>
      <c r="G44" t="s">
        <v>439</v>
      </c>
      <c r="H44" s="116">
        <f t="shared" si="0"/>
        <v>0</v>
      </c>
      <c r="I44" s="116" t="b">
        <f t="shared" si="1"/>
        <v>1</v>
      </c>
      <c r="O44" s="254"/>
      <c r="P44" s="254"/>
      <c r="S44" s="254"/>
      <c r="T44" s="254"/>
    </row>
    <row r="45" spans="1:20" ht="19.8" customHeight="1" x14ac:dyDescent="0.3">
      <c r="A45" s="252" t="s">
        <v>440</v>
      </c>
      <c r="B45" s="409">
        <v>52863</v>
      </c>
      <c r="C45" s="249">
        <v>52</v>
      </c>
      <c r="E45" s="32"/>
      <c r="F45" s="252">
        <v>52863</v>
      </c>
      <c r="G45" t="s">
        <v>440</v>
      </c>
      <c r="H45" s="116">
        <f t="shared" si="0"/>
        <v>0</v>
      </c>
      <c r="I45" s="116" t="b">
        <f t="shared" si="1"/>
        <v>1</v>
      </c>
      <c r="O45" s="254"/>
      <c r="P45" s="254"/>
      <c r="S45" s="254"/>
      <c r="T45" s="254"/>
    </row>
    <row r="46" spans="1:20" x14ac:dyDescent="0.3">
      <c r="A46" s="252" t="s">
        <v>441</v>
      </c>
      <c r="B46" s="409">
        <v>52864</v>
      </c>
      <c r="C46" s="249">
        <v>52</v>
      </c>
      <c r="E46" s="32"/>
      <c r="F46" s="252">
        <v>52864</v>
      </c>
      <c r="G46" t="s">
        <v>441</v>
      </c>
      <c r="H46" s="116">
        <f t="shared" si="0"/>
        <v>0</v>
      </c>
      <c r="I46" s="116" t="b">
        <f t="shared" si="1"/>
        <v>1</v>
      </c>
      <c r="O46" s="254"/>
      <c r="P46" s="254"/>
      <c r="S46" s="254"/>
      <c r="T46" s="254"/>
    </row>
    <row r="47" spans="1:20" x14ac:dyDescent="0.3">
      <c r="A47" s="252" t="s">
        <v>442</v>
      </c>
      <c r="B47" s="409">
        <v>52865</v>
      </c>
      <c r="C47" s="249">
        <v>52</v>
      </c>
      <c r="E47" s="32"/>
      <c r="F47" s="252">
        <v>52865</v>
      </c>
      <c r="G47" t="s">
        <v>442</v>
      </c>
      <c r="H47" s="116">
        <f t="shared" si="0"/>
        <v>0</v>
      </c>
      <c r="I47" s="116" t="b">
        <f t="shared" si="1"/>
        <v>1</v>
      </c>
      <c r="O47" s="254"/>
      <c r="P47" s="254"/>
      <c r="S47" s="254"/>
      <c r="T47" s="254"/>
    </row>
    <row r="48" spans="1:20" x14ac:dyDescent="0.3">
      <c r="A48" s="252" t="s">
        <v>443</v>
      </c>
      <c r="B48" s="409">
        <v>52866</v>
      </c>
      <c r="C48" s="249">
        <v>52</v>
      </c>
      <c r="E48" s="32"/>
      <c r="F48" s="252">
        <v>52866</v>
      </c>
      <c r="G48" t="s">
        <v>443</v>
      </c>
      <c r="H48" s="116">
        <f t="shared" si="0"/>
        <v>0</v>
      </c>
      <c r="I48" s="116" t="b">
        <f t="shared" si="1"/>
        <v>1</v>
      </c>
      <c r="O48" s="254"/>
      <c r="P48" s="254"/>
      <c r="S48" s="254"/>
      <c r="T48" s="254"/>
    </row>
    <row r="49" spans="1:20" x14ac:dyDescent="0.3">
      <c r="A49" s="252" t="s">
        <v>444</v>
      </c>
      <c r="B49" s="409">
        <v>52867</v>
      </c>
      <c r="C49" s="249">
        <v>52</v>
      </c>
      <c r="E49" s="32"/>
      <c r="F49" s="252">
        <v>52867</v>
      </c>
      <c r="G49" t="s">
        <v>444</v>
      </c>
      <c r="H49" s="116">
        <f t="shared" si="0"/>
        <v>0</v>
      </c>
      <c r="I49" s="116" t="b">
        <f t="shared" si="1"/>
        <v>1</v>
      </c>
      <c r="O49" s="254"/>
      <c r="P49" s="254"/>
      <c r="S49" s="254"/>
      <c r="T49" s="254"/>
    </row>
    <row r="50" spans="1:20" x14ac:dyDescent="0.3">
      <c r="A50" s="252" t="s">
        <v>445</v>
      </c>
      <c r="B50" s="409">
        <v>52868</v>
      </c>
      <c r="C50" s="249">
        <v>52</v>
      </c>
      <c r="E50" s="32"/>
      <c r="F50" s="252">
        <v>52868</v>
      </c>
      <c r="G50" t="s">
        <v>445</v>
      </c>
      <c r="H50" s="116">
        <f t="shared" si="0"/>
        <v>0</v>
      </c>
      <c r="I50" s="116" t="b">
        <f t="shared" si="1"/>
        <v>1</v>
      </c>
      <c r="O50" s="254"/>
      <c r="P50" s="254"/>
      <c r="S50" s="254"/>
      <c r="T50" s="254"/>
    </row>
    <row r="51" spans="1:20" x14ac:dyDescent="0.3">
      <c r="A51" s="252" t="s">
        <v>446</v>
      </c>
      <c r="B51" s="409">
        <v>52869</v>
      </c>
      <c r="C51" s="249">
        <v>52</v>
      </c>
      <c r="E51" s="32"/>
      <c r="F51" s="252">
        <v>52869</v>
      </c>
      <c r="G51" t="s">
        <v>446</v>
      </c>
      <c r="H51" s="116">
        <f t="shared" si="0"/>
        <v>0</v>
      </c>
      <c r="I51" s="116" t="b">
        <f t="shared" si="1"/>
        <v>1</v>
      </c>
      <c r="O51" s="254"/>
      <c r="P51" s="254"/>
      <c r="S51" s="254"/>
      <c r="T51" s="254"/>
    </row>
    <row r="52" spans="1:20" x14ac:dyDescent="0.3">
      <c r="A52" s="252" t="s">
        <v>447</v>
      </c>
      <c r="B52" s="409">
        <v>52870</v>
      </c>
      <c r="C52" s="249">
        <v>52</v>
      </c>
      <c r="E52" s="32"/>
      <c r="F52" s="252">
        <v>52870</v>
      </c>
      <c r="G52" t="s">
        <v>447</v>
      </c>
      <c r="H52" s="116">
        <f t="shared" si="0"/>
        <v>0</v>
      </c>
      <c r="I52" s="116" t="b">
        <f t="shared" si="1"/>
        <v>1</v>
      </c>
      <c r="O52" s="254"/>
      <c r="P52" s="254"/>
      <c r="S52" s="254"/>
      <c r="T52" s="254"/>
    </row>
    <row r="53" spans="1:20" x14ac:dyDescent="0.3">
      <c r="A53" s="252" t="s">
        <v>448</v>
      </c>
      <c r="B53" s="409">
        <v>52871</v>
      </c>
      <c r="C53" s="249">
        <v>52</v>
      </c>
      <c r="E53" s="32"/>
      <c r="F53" s="252">
        <v>52871</v>
      </c>
      <c r="G53" t="s">
        <v>448</v>
      </c>
      <c r="H53" s="116">
        <f t="shared" si="0"/>
        <v>0</v>
      </c>
      <c r="I53" s="116" t="b">
        <f t="shared" si="1"/>
        <v>1</v>
      </c>
      <c r="O53" s="254"/>
      <c r="P53" s="254"/>
      <c r="S53" s="254"/>
      <c r="T53" s="254"/>
    </row>
    <row r="54" spans="1:20" x14ac:dyDescent="0.3">
      <c r="A54" s="252" t="s">
        <v>449</v>
      </c>
      <c r="B54" s="409">
        <v>52872</v>
      </c>
      <c r="C54" s="249">
        <v>52</v>
      </c>
      <c r="E54" s="32"/>
      <c r="F54" s="252">
        <v>52872</v>
      </c>
      <c r="G54" t="s">
        <v>449</v>
      </c>
      <c r="H54" s="116">
        <f t="shared" si="0"/>
        <v>0</v>
      </c>
      <c r="I54" s="116" t="b">
        <f t="shared" si="1"/>
        <v>1</v>
      </c>
      <c r="O54" s="254"/>
      <c r="P54" s="254"/>
      <c r="S54" s="254"/>
      <c r="T54" s="254"/>
    </row>
    <row r="55" spans="1:20" x14ac:dyDescent="0.3">
      <c r="A55" s="252" t="s">
        <v>450</v>
      </c>
      <c r="B55" s="409">
        <v>52873</v>
      </c>
      <c r="C55" s="249">
        <v>52</v>
      </c>
      <c r="E55" s="32"/>
      <c r="F55" s="252">
        <v>52873</v>
      </c>
      <c r="G55" t="s">
        <v>450</v>
      </c>
      <c r="H55" s="116">
        <f t="shared" si="0"/>
        <v>0</v>
      </c>
      <c r="I55" s="116" t="b">
        <f t="shared" si="1"/>
        <v>1</v>
      </c>
      <c r="O55" s="254"/>
      <c r="P55" s="254"/>
      <c r="S55" s="254"/>
      <c r="T55" s="254"/>
    </row>
    <row r="56" spans="1:20" x14ac:dyDescent="0.3">
      <c r="A56" s="252" t="s">
        <v>451</v>
      </c>
      <c r="B56" s="409">
        <v>52996</v>
      </c>
      <c r="C56" s="249">
        <v>52</v>
      </c>
      <c r="E56" s="32"/>
      <c r="F56" s="252">
        <v>52996</v>
      </c>
      <c r="G56" t="s">
        <v>451</v>
      </c>
      <c r="H56" s="116">
        <f t="shared" si="0"/>
        <v>0</v>
      </c>
      <c r="I56" s="116" t="b">
        <f t="shared" si="1"/>
        <v>1</v>
      </c>
      <c r="O56" s="254"/>
      <c r="P56" s="254"/>
      <c r="S56" s="254"/>
      <c r="T56" s="254"/>
    </row>
    <row r="57" spans="1:20" x14ac:dyDescent="0.3">
      <c r="A57" s="252" t="s">
        <v>452</v>
      </c>
      <c r="B57" s="409">
        <v>52874</v>
      </c>
      <c r="C57" s="249">
        <v>52</v>
      </c>
      <c r="E57" s="32"/>
      <c r="F57" s="252">
        <v>52874</v>
      </c>
      <c r="G57" t="s">
        <v>452</v>
      </c>
      <c r="H57" s="116">
        <f t="shared" si="0"/>
        <v>0</v>
      </c>
      <c r="I57" s="116" t="b">
        <f t="shared" si="1"/>
        <v>1</v>
      </c>
      <c r="O57" s="254"/>
      <c r="P57" s="254"/>
      <c r="S57" s="254"/>
      <c r="T57" s="254"/>
    </row>
    <row r="58" spans="1:20" x14ac:dyDescent="0.3">
      <c r="A58" s="252" t="s">
        <v>453</v>
      </c>
      <c r="B58" s="409">
        <v>52875</v>
      </c>
      <c r="C58" s="249">
        <v>52</v>
      </c>
      <c r="E58" s="32"/>
      <c r="F58" s="252">
        <v>52875</v>
      </c>
      <c r="G58" t="s">
        <v>453</v>
      </c>
      <c r="H58" s="116">
        <f t="shared" si="0"/>
        <v>0</v>
      </c>
      <c r="I58" s="116" t="b">
        <f t="shared" si="1"/>
        <v>1</v>
      </c>
      <c r="O58" s="254"/>
      <c r="P58" s="254"/>
      <c r="S58" s="254"/>
      <c r="T58" s="254"/>
    </row>
    <row r="59" spans="1:20" x14ac:dyDescent="0.3">
      <c r="E59" s="32"/>
      <c r="O59" s="254"/>
      <c r="P59" s="254"/>
      <c r="S59" s="254"/>
      <c r="T59" s="254"/>
    </row>
    <row r="60" spans="1:20" x14ac:dyDescent="0.3">
      <c r="E60" s="32"/>
      <c r="O60" s="254"/>
      <c r="P60" s="254"/>
      <c r="S60" s="254"/>
      <c r="T60" s="254"/>
    </row>
    <row r="61" spans="1:20" x14ac:dyDescent="0.3">
      <c r="E61" s="32"/>
      <c r="O61" s="254"/>
      <c r="P61" s="254"/>
      <c r="S61" s="254"/>
      <c r="T61" s="254"/>
    </row>
    <row r="62" spans="1:20" x14ac:dyDescent="0.3">
      <c r="E62" s="32"/>
      <c r="O62" s="254"/>
      <c r="P62" s="254"/>
      <c r="S62" s="254"/>
      <c r="T62" s="254"/>
    </row>
    <row r="63" spans="1:20" x14ac:dyDescent="0.3">
      <c r="E63" s="32"/>
      <c r="O63" s="254"/>
      <c r="P63" s="254"/>
      <c r="S63" s="254"/>
      <c r="T63" s="254"/>
    </row>
    <row r="64" spans="1:20" x14ac:dyDescent="0.3">
      <c r="E64" s="32"/>
      <c r="O64" s="254"/>
      <c r="P64" s="254"/>
      <c r="S64" s="254"/>
      <c r="T64" s="254"/>
    </row>
    <row r="65" spans="5:20" x14ac:dyDescent="0.3">
      <c r="E65" s="32"/>
      <c r="O65" s="254"/>
      <c r="P65" s="254"/>
      <c r="S65" s="254"/>
      <c r="T65" s="254"/>
    </row>
    <row r="66" spans="5:20" x14ac:dyDescent="0.3">
      <c r="E66" s="32"/>
      <c r="O66" s="254"/>
      <c r="P66" s="254"/>
      <c r="S66" s="254"/>
      <c r="T66" s="254"/>
    </row>
    <row r="67" spans="5:20" x14ac:dyDescent="0.3">
      <c r="E67" s="32"/>
      <c r="O67" s="254"/>
      <c r="P67" s="254"/>
      <c r="S67" s="254"/>
      <c r="T67" s="254"/>
    </row>
  </sheetData>
  <sheetProtection algorithmName="SHA-512" hashValue="RwkOj+MmMbMHX4A27RpY2QK8axxjZLLjH0fjgAOKj1RLVsKaz9jqpiTru455cJrLdXPy1Gkfl6RbLLiIaOxUwQ==" saltValue="p+lD9oIKrbdSvp5iamlbjg==" spinCount="100000" sheet="1" objects="1" scenarios="1"/>
  <sortState xmlns:xlrd2="http://schemas.microsoft.com/office/spreadsheetml/2017/richdata2" ref="F2:G58">
    <sortCondition ref="G2:G5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Instructions</vt:lpstr>
      <vt:lpstr>Unit Data from Audit Worksheet</vt:lpstr>
      <vt:lpstr>TD Info Completed by Auditor</vt:lpstr>
      <vt:lpstr>Import</vt:lpstr>
      <vt:lpstr>Performance  Indicators Print</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2022-07-27T19:02:59Z</cp:lastPrinted>
  <dcterms:created xsi:type="dcterms:W3CDTF">2011-03-11T21:05:05Z</dcterms:created>
  <dcterms:modified xsi:type="dcterms:W3CDTF">2024-10-16T22:34:03Z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