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N:\FMS\CCH\CCH Data Input Workbook Templates\2024 Data Input Workbooks\2024 DIW Master Templates\Final\"/>
    </mc:Choice>
  </mc:AlternateContent>
  <xr:revisionPtr revIDLastSave="0" documentId="13_ncr:1_{43958D22-F05B-4F67-9B0F-199804391ED9}" xr6:coauthVersionLast="47" xr6:coauthVersionMax="47" xr10:uidLastSave="{00000000-0000-0000-0000-000000000000}"/>
  <bookViews>
    <workbookView xWindow="57480" yWindow="-8370" windowWidth="29040" windowHeight="15840" tabRatio="883" xr2:uid="{00000000-000D-0000-FFFF-FFFF00000000}"/>
  </bookViews>
  <sheets>
    <sheet name="Instructions" sheetId="98" r:id="rId1"/>
    <sheet name="Unit Data from Audit Worksheet" sheetId="1" r:id="rId2"/>
    <sheet name="TD Info Completed by Auditor" sheetId="91" r:id="rId3"/>
    <sheet name="Performance  Indicators Print" sheetId="88" r:id="rId4"/>
    <sheet name="Performance Indicator FBA%" sheetId="94" r:id="rId5"/>
    <sheet name="RSS" sheetId="95" state="hidden" r:id="rId6"/>
    <sheet name="Import" sheetId="28" state="hidden" r:id="rId7"/>
    <sheet name="PY1 Data(H)" sheetId="82" state="hidden" r:id="rId8"/>
    <sheet name="PY2 Data(H)" sheetId="84" state="hidden" r:id="rId9"/>
    <sheet name="Unit Names(H)" sheetId="29" state="hidden" r:id="rId10"/>
  </sheets>
  <externalReferences>
    <externalReference r:id="rId11"/>
  </externalReferences>
  <definedNames>
    <definedName name="Audit_Dtl">[1]Database!$AC$3:$AP$413</definedName>
    <definedName name="errorCount">#REF!</definedName>
    <definedName name="ppp">#REF!</definedName>
    <definedName name="_xlnm.Print_Area" localSheetId="3">'Performance  Indicators Print'!$A$1:$H$16</definedName>
    <definedName name="_xlnm.Print_Area" localSheetId="2">'TD Info Completed by Auditor'!$A$1:$D$39</definedName>
    <definedName name="_xlnm.Print_Area" localSheetId="1">'Unit Data from Audit Worksheet'!$A$7:$F$109</definedName>
    <definedName name="Print_Selection_Auditor">#REF!</definedName>
    <definedName name="Print_Selection_Internal" localSheetId="3">#REF!</definedName>
    <definedName name="Print_Selection_Internal">#REF!</definedName>
    <definedName name="_xlnm.Print_Titles" localSheetId="3">'Performance  Indicators Print'!$4:$6</definedName>
    <definedName name="_xlnm.Print_Titles" localSheetId="1">'Unit Data from Audit Worksheet'!$5:$5</definedName>
    <definedName name="showError">#REF!</definedName>
    <definedName name="TD_IMPORT_RANGE" localSheetId="3">#REF!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197" i="82" l="1"/>
  <c r="AG197" i="82"/>
  <c r="AH197" i="82"/>
  <c r="AI197" i="82"/>
  <c r="AJ197" i="82"/>
  <c r="AK197" i="82"/>
  <c r="AL197" i="82"/>
  <c r="AM197" i="82"/>
  <c r="AN197" i="82"/>
  <c r="AO197" i="82"/>
  <c r="AP197" i="82"/>
  <c r="AC197" i="82"/>
  <c r="AD197" i="82"/>
  <c r="AE197" i="82"/>
  <c r="X197" i="82"/>
  <c r="Y197" i="82"/>
  <c r="Z197" i="82"/>
  <c r="AA197" i="82"/>
  <c r="AB197" i="82"/>
  <c r="U197" i="82"/>
  <c r="V197" i="82"/>
  <c r="W197" i="82"/>
  <c r="T197" i="82"/>
  <c r="Q197" i="82"/>
  <c r="R197" i="82"/>
  <c r="S197" i="82"/>
  <c r="P197" i="82"/>
  <c r="O197" i="82"/>
  <c r="K197" i="82"/>
  <c r="L197" i="82"/>
  <c r="M197" i="82"/>
  <c r="N197" i="82"/>
  <c r="E197" i="82"/>
  <c r="F197" i="82"/>
  <c r="G197" i="82"/>
  <c r="H197" i="82"/>
  <c r="I197" i="82"/>
  <c r="J197" i="82"/>
  <c r="D197" i="82"/>
  <c r="N12" i="88"/>
  <c r="B179" i="82"/>
  <c r="D179" i="82"/>
  <c r="E179" i="82"/>
  <c r="F179" i="82"/>
  <c r="G179" i="82"/>
  <c r="H179" i="82"/>
  <c r="I179" i="82"/>
  <c r="J179" i="82"/>
  <c r="K179" i="82"/>
  <c r="L179" i="82"/>
  <c r="M179" i="82"/>
  <c r="N179" i="82"/>
  <c r="O179" i="82"/>
  <c r="P179" i="82"/>
  <c r="Q179" i="82"/>
  <c r="R179" i="82"/>
  <c r="S179" i="82"/>
  <c r="T179" i="82"/>
  <c r="U179" i="82"/>
  <c r="V179" i="82"/>
  <c r="W179" i="82"/>
  <c r="X179" i="82"/>
  <c r="Y179" i="82"/>
  <c r="Z179" i="82"/>
  <c r="AA179" i="82"/>
  <c r="AB179" i="82"/>
  <c r="AC179" i="82"/>
  <c r="AD179" i="82"/>
  <c r="AE179" i="82"/>
  <c r="AF179" i="82"/>
  <c r="AG179" i="82"/>
  <c r="AH179" i="82"/>
  <c r="AI179" i="82"/>
  <c r="AJ179" i="82"/>
  <c r="AK179" i="82"/>
  <c r="AL179" i="82"/>
  <c r="AM179" i="82"/>
  <c r="AN179" i="82"/>
  <c r="AO179" i="82"/>
  <c r="AP179" i="82"/>
  <c r="A179" i="82"/>
  <c r="E107" i="1"/>
  <c r="E104" i="1"/>
  <c r="E103" i="1"/>
  <c r="E102" i="1"/>
  <c r="E101" i="1"/>
  <c r="E99" i="1"/>
  <c r="E98" i="1"/>
  <c r="E97" i="1"/>
  <c r="E96" i="1"/>
  <c r="E93" i="1"/>
  <c r="E90" i="1"/>
  <c r="E91" i="1"/>
  <c r="E86" i="1"/>
  <c r="E84" i="1"/>
  <c r="E82" i="1"/>
  <c r="E81" i="1"/>
  <c r="E80" i="1"/>
  <c r="E79" i="1"/>
  <c r="E78" i="1"/>
  <c r="E77" i="1"/>
  <c r="E76" i="1"/>
  <c r="E74" i="1"/>
  <c r="E72" i="1"/>
  <c r="E73" i="1"/>
  <c r="E70" i="1"/>
  <c r="E71" i="1"/>
  <c r="E67" i="1"/>
  <c r="E68" i="1"/>
  <c r="E69" i="1"/>
  <c r="E66" i="1"/>
  <c r="E65" i="1"/>
  <c r="E64" i="1"/>
  <c r="E62" i="1"/>
  <c r="E60" i="1"/>
  <c r="E61" i="1"/>
  <c r="E57" i="1"/>
  <c r="E58" i="1"/>
  <c r="E59" i="1"/>
  <c r="E55" i="1"/>
  <c r="E56" i="1"/>
  <c r="E53" i="1"/>
  <c r="E54" i="1"/>
  <c r="E50" i="1"/>
  <c r="E51" i="1"/>
  <c r="E52" i="1"/>
  <c r="E49" i="1"/>
  <c r="E47" i="1"/>
  <c r="E46" i="1"/>
  <c r="E45" i="1"/>
  <c r="E39" i="1"/>
  <c r="E38" i="1"/>
  <c r="E36" i="1"/>
  <c r="E28" i="1"/>
  <c r="E29" i="1"/>
  <c r="E30" i="1"/>
  <c r="E31" i="1"/>
  <c r="E32" i="1"/>
  <c r="E33" i="1"/>
  <c r="E34" i="1"/>
  <c r="E35" i="1"/>
  <c r="E27" i="1"/>
  <c r="E25" i="1"/>
  <c r="E24" i="1"/>
  <c r="E8" i="1"/>
  <c r="E9" i="1"/>
  <c r="E10" i="1"/>
  <c r="E11" i="1"/>
  <c r="E12" i="1"/>
  <c r="E13" i="1"/>
  <c r="E14" i="1"/>
  <c r="E15" i="1"/>
  <c r="E16" i="1"/>
  <c r="E17" i="1"/>
  <c r="E18" i="1"/>
  <c r="E19" i="1"/>
  <c r="E20" i="1"/>
  <c r="E21" i="1"/>
  <c r="E22" i="1"/>
  <c r="E7" i="1"/>
  <c r="E132" i="1" l="1"/>
  <c r="B162" i="82" l="1"/>
  <c r="D162" i="82"/>
  <c r="E162" i="82"/>
  <c r="F162" i="82"/>
  <c r="G162" i="82"/>
  <c r="H162" i="82"/>
  <c r="I162" i="82"/>
  <c r="J162" i="82"/>
  <c r="K162" i="82"/>
  <c r="L162" i="82"/>
  <c r="M162" i="82"/>
  <c r="N162" i="82"/>
  <c r="O162" i="82"/>
  <c r="P162" i="82"/>
  <c r="Q162" i="82"/>
  <c r="R162" i="82"/>
  <c r="S162" i="82"/>
  <c r="T162" i="82"/>
  <c r="U162" i="82"/>
  <c r="V162" i="82"/>
  <c r="W162" i="82"/>
  <c r="X162" i="82"/>
  <c r="Y162" i="82"/>
  <c r="Z162" i="82"/>
  <c r="AA162" i="82"/>
  <c r="AB162" i="82"/>
  <c r="AC162" i="82"/>
  <c r="AD162" i="82"/>
  <c r="AE162" i="82"/>
  <c r="AF162" i="82"/>
  <c r="AG162" i="82"/>
  <c r="AH162" i="82"/>
  <c r="AI162" i="82"/>
  <c r="AJ162" i="82"/>
  <c r="AK162" i="82"/>
  <c r="AL162" i="82"/>
  <c r="AM162" i="82"/>
  <c r="AN162" i="82"/>
  <c r="AO162" i="82"/>
  <c r="AP162" i="82"/>
  <c r="A162" i="82"/>
  <c r="B155" i="82"/>
  <c r="D155" i="82"/>
  <c r="E155" i="82"/>
  <c r="F155" i="82"/>
  <c r="G155" i="82"/>
  <c r="H155" i="82"/>
  <c r="I155" i="82"/>
  <c r="J155" i="82"/>
  <c r="K155" i="82"/>
  <c r="L155" i="82"/>
  <c r="M155" i="82"/>
  <c r="N155" i="82"/>
  <c r="O155" i="82"/>
  <c r="P155" i="82"/>
  <c r="Q155" i="82"/>
  <c r="R155" i="82"/>
  <c r="S155" i="82"/>
  <c r="T155" i="82"/>
  <c r="U155" i="82"/>
  <c r="V155" i="82"/>
  <c r="W155" i="82"/>
  <c r="X155" i="82"/>
  <c r="Y155" i="82"/>
  <c r="Z155" i="82"/>
  <c r="AA155" i="82"/>
  <c r="AB155" i="82"/>
  <c r="AC155" i="82"/>
  <c r="AD155" i="82"/>
  <c r="AE155" i="82"/>
  <c r="AF155" i="82"/>
  <c r="AG155" i="82"/>
  <c r="AH155" i="82"/>
  <c r="AI155" i="82"/>
  <c r="AJ155" i="82"/>
  <c r="AK155" i="82"/>
  <c r="AL155" i="82"/>
  <c r="AM155" i="82"/>
  <c r="AN155" i="82"/>
  <c r="AO155" i="82"/>
  <c r="AP155" i="82"/>
  <c r="A155" i="82"/>
  <c r="B151" i="82"/>
  <c r="D151" i="82"/>
  <c r="E151" i="82"/>
  <c r="F151" i="82"/>
  <c r="G151" i="82"/>
  <c r="H151" i="82"/>
  <c r="I151" i="82"/>
  <c r="J151" i="82"/>
  <c r="K151" i="82"/>
  <c r="L151" i="82"/>
  <c r="M151" i="82"/>
  <c r="N151" i="82"/>
  <c r="O151" i="82"/>
  <c r="P151" i="82"/>
  <c r="Q151" i="82"/>
  <c r="R151" i="82"/>
  <c r="S151" i="82"/>
  <c r="T151" i="82"/>
  <c r="U151" i="82"/>
  <c r="V151" i="82"/>
  <c r="W151" i="82"/>
  <c r="X151" i="82"/>
  <c r="Y151" i="82"/>
  <c r="Z151" i="82"/>
  <c r="AA151" i="82"/>
  <c r="AB151" i="82"/>
  <c r="AC151" i="82"/>
  <c r="AD151" i="82"/>
  <c r="AE151" i="82"/>
  <c r="AF151" i="82"/>
  <c r="AG151" i="82"/>
  <c r="AH151" i="82"/>
  <c r="AI151" i="82"/>
  <c r="AJ151" i="82"/>
  <c r="AK151" i="82"/>
  <c r="AL151" i="82"/>
  <c r="AM151" i="82"/>
  <c r="AN151" i="82"/>
  <c r="AO151" i="82"/>
  <c r="AP151" i="82"/>
  <c r="B152" i="82"/>
  <c r="D152" i="82"/>
  <c r="E152" i="82"/>
  <c r="F152" i="82"/>
  <c r="G152" i="82"/>
  <c r="H152" i="82"/>
  <c r="I152" i="82"/>
  <c r="J152" i="82"/>
  <c r="K152" i="82"/>
  <c r="L152" i="82"/>
  <c r="M152" i="82"/>
  <c r="N152" i="82"/>
  <c r="O152" i="82"/>
  <c r="P152" i="82"/>
  <c r="Q152" i="82"/>
  <c r="R152" i="82"/>
  <c r="S152" i="82"/>
  <c r="T152" i="82"/>
  <c r="U152" i="82"/>
  <c r="V152" i="82"/>
  <c r="W152" i="82"/>
  <c r="X152" i="82"/>
  <c r="Y152" i="82"/>
  <c r="Z152" i="82"/>
  <c r="AA152" i="82"/>
  <c r="AB152" i="82"/>
  <c r="AC152" i="82"/>
  <c r="AD152" i="82"/>
  <c r="AE152" i="82"/>
  <c r="AF152" i="82"/>
  <c r="AG152" i="82"/>
  <c r="AH152" i="82"/>
  <c r="AI152" i="82"/>
  <c r="AJ152" i="82"/>
  <c r="AK152" i="82"/>
  <c r="AL152" i="82"/>
  <c r="AM152" i="82"/>
  <c r="AN152" i="82"/>
  <c r="AO152" i="82"/>
  <c r="AP152" i="82"/>
  <c r="B153" i="82"/>
  <c r="D153" i="82"/>
  <c r="E153" i="82"/>
  <c r="F153" i="82"/>
  <c r="G153" i="82"/>
  <c r="H153" i="82"/>
  <c r="I153" i="82"/>
  <c r="J153" i="82"/>
  <c r="K153" i="82"/>
  <c r="L153" i="82"/>
  <c r="M153" i="82"/>
  <c r="N153" i="82"/>
  <c r="O153" i="82"/>
  <c r="P153" i="82"/>
  <c r="Q153" i="82"/>
  <c r="R153" i="82"/>
  <c r="S153" i="82"/>
  <c r="T153" i="82"/>
  <c r="U153" i="82"/>
  <c r="V153" i="82"/>
  <c r="W153" i="82"/>
  <c r="X153" i="82"/>
  <c r="Y153" i="82"/>
  <c r="Z153" i="82"/>
  <c r="AA153" i="82"/>
  <c r="AB153" i="82"/>
  <c r="AC153" i="82"/>
  <c r="AD153" i="82"/>
  <c r="AE153" i="82"/>
  <c r="AF153" i="82"/>
  <c r="AG153" i="82"/>
  <c r="AH153" i="82"/>
  <c r="AI153" i="82"/>
  <c r="AJ153" i="82"/>
  <c r="AK153" i="82"/>
  <c r="AL153" i="82"/>
  <c r="AM153" i="82"/>
  <c r="AN153" i="82"/>
  <c r="AO153" i="82"/>
  <c r="AP153" i="82"/>
  <c r="B154" i="82"/>
  <c r="D154" i="82"/>
  <c r="E154" i="82"/>
  <c r="F154" i="82"/>
  <c r="G154" i="82"/>
  <c r="H154" i="82"/>
  <c r="I154" i="82"/>
  <c r="J154" i="82"/>
  <c r="K154" i="82"/>
  <c r="L154" i="82"/>
  <c r="M154" i="82"/>
  <c r="N154" i="82"/>
  <c r="O154" i="82"/>
  <c r="P154" i="82"/>
  <c r="Q154" i="82"/>
  <c r="R154" i="82"/>
  <c r="S154" i="82"/>
  <c r="T154" i="82"/>
  <c r="U154" i="82"/>
  <c r="V154" i="82"/>
  <c r="W154" i="82"/>
  <c r="X154" i="82"/>
  <c r="Y154" i="82"/>
  <c r="Z154" i="82"/>
  <c r="AA154" i="82"/>
  <c r="AB154" i="82"/>
  <c r="AC154" i="82"/>
  <c r="AD154" i="82"/>
  <c r="AE154" i="82"/>
  <c r="AF154" i="82"/>
  <c r="AG154" i="82"/>
  <c r="AH154" i="82"/>
  <c r="AI154" i="82"/>
  <c r="AJ154" i="82"/>
  <c r="AK154" i="82"/>
  <c r="AL154" i="82"/>
  <c r="AM154" i="82"/>
  <c r="AN154" i="82"/>
  <c r="AO154" i="82"/>
  <c r="AP154" i="82"/>
  <c r="B156" i="82"/>
  <c r="D156" i="82"/>
  <c r="E156" i="82"/>
  <c r="F156" i="82"/>
  <c r="G156" i="82"/>
  <c r="H156" i="82"/>
  <c r="I156" i="82"/>
  <c r="J156" i="82"/>
  <c r="K156" i="82"/>
  <c r="L156" i="82"/>
  <c r="M156" i="82"/>
  <c r="N156" i="82"/>
  <c r="O156" i="82"/>
  <c r="P156" i="82"/>
  <c r="Q156" i="82"/>
  <c r="R156" i="82"/>
  <c r="S156" i="82"/>
  <c r="T156" i="82"/>
  <c r="U156" i="82"/>
  <c r="V156" i="82"/>
  <c r="W156" i="82"/>
  <c r="X156" i="82"/>
  <c r="Y156" i="82"/>
  <c r="Z156" i="82"/>
  <c r="AA156" i="82"/>
  <c r="AB156" i="82"/>
  <c r="AC156" i="82"/>
  <c r="AD156" i="82"/>
  <c r="AE156" i="82"/>
  <c r="AF156" i="82"/>
  <c r="AG156" i="82"/>
  <c r="AH156" i="82"/>
  <c r="AI156" i="82"/>
  <c r="AJ156" i="82"/>
  <c r="AK156" i="82"/>
  <c r="AL156" i="82"/>
  <c r="AM156" i="82"/>
  <c r="AN156" i="82"/>
  <c r="AO156" i="82"/>
  <c r="AP156" i="82"/>
  <c r="B157" i="82"/>
  <c r="D157" i="82"/>
  <c r="E157" i="82"/>
  <c r="F157" i="82"/>
  <c r="G157" i="82"/>
  <c r="H157" i="82"/>
  <c r="I157" i="82"/>
  <c r="J157" i="82"/>
  <c r="K157" i="82"/>
  <c r="L157" i="82"/>
  <c r="M157" i="82"/>
  <c r="N157" i="82"/>
  <c r="O157" i="82"/>
  <c r="P157" i="82"/>
  <c r="Q157" i="82"/>
  <c r="R157" i="82"/>
  <c r="S157" i="82"/>
  <c r="T157" i="82"/>
  <c r="U157" i="82"/>
  <c r="V157" i="82"/>
  <c r="W157" i="82"/>
  <c r="X157" i="82"/>
  <c r="Y157" i="82"/>
  <c r="Z157" i="82"/>
  <c r="AA157" i="82"/>
  <c r="AB157" i="82"/>
  <c r="AC157" i="82"/>
  <c r="AD157" i="82"/>
  <c r="AE157" i="82"/>
  <c r="AF157" i="82"/>
  <c r="AG157" i="82"/>
  <c r="AH157" i="82"/>
  <c r="AI157" i="82"/>
  <c r="AJ157" i="82"/>
  <c r="AK157" i="82"/>
  <c r="AL157" i="82"/>
  <c r="AM157" i="82"/>
  <c r="AN157" i="82"/>
  <c r="AO157" i="82"/>
  <c r="AP157" i="82"/>
  <c r="B158" i="82"/>
  <c r="D158" i="82"/>
  <c r="E158" i="82"/>
  <c r="F158" i="82"/>
  <c r="G158" i="82"/>
  <c r="H158" i="82"/>
  <c r="I158" i="82"/>
  <c r="J158" i="82"/>
  <c r="K158" i="82"/>
  <c r="L158" i="82"/>
  <c r="M158" i="82"/>
  <c r="N158" i="82"/>
  <c r="O158" i="82"/>
  <c r="P158" i="82"/>
  <c r="Q158" i="82"/>
  <c r="R158" i="82"/>
  <c r="S158" i="82"/>
  <c r="T158" i="82"/>
  <c r="U158" i="82"/>
  <c r="V158" i="82"/>
  <c r="W158" i="82"/>
  <c r="X158" i="82"/>
  <c r="Y158" i="82"/>
  <c r="Z158" i="82"/>
  <c r="AA158" i="82"/>
  <c r="AB158" i="82"/>
  <c r="AC158" i="82"/>
  <c r="AD158" i="82"/>
  <c r="AE158" i="82"/>
  <c r="AF158" i="82"/>
  <c r="AG158" i="82"/>
  <c r="AH158" i="82"/>
  <c r="AI158" i="82"/>
  <c r="AJ158" i="82"/>
  <c r="AK158" i="82"/>
  <c r="AL158" i="82"/>
  <c r="AM158" i="82"/>
  <c r="AN158" i="82"/>
  <c r="AO158" i="82"/>
  <c r="AP158" i="82"/>
  <c r="B159" i="82"/>
  <c r="D159" i="82"/>
  <c r="E159" i="82"/>
  <c r="F159" i="82"/>
  <c r="G159" i="82"/>
  <c r="H159" i="82"/>
  <c r="I159" i="82"/>
  <c r="J159" i="82"/>
  <c r="K159" i="82"/>
  <c r="L159" i="82"/>
  <c r="M159" i="82"/>
  <c r="N159" i="82"/>
  <c r="O159" i="82"/>
  <c r="P159" i="82"/>
  <c r="Q159" i="82"/>
  <c r="R159" i="82"/>
  <c r="S159" i="82"/>
  <c r="T159" i="82"/>
  <c r="U159" i="82"/>
  <c r="V159" i="82"/>
  <c r="W159" i="82"/>
  <c r="X159" i="82"/>
  <c r="Y159" i="82"/>
  <c r="Z159" i="82"/>
  <c r="AA159" i="82"/>
  <c r="AB159" i="82"/>
  <c r="AC159" i="82"/>
  <c r="AD159" i="82"/>
  <c r="AE159" i="82"/>
  <c r="AF159" i="82"/>
  <c r="AG159" i="82"/>
  <c r="AH159" i="82"/>
  <c r="AI159" i="82"/>
  <c r="AJ159" i="82"/>
  <c r="AK159" i="82"/>
  <c r="AL159" i="82"/>
  <c r="AM159" i="82"/>
  <c r="AN159" i="82"/>
  <c r="AO159" i="82"/>
  <c r="AP159" i="82"/>
  <c r="B160" i="82"/>
  <c r="D160" i="82"/>
  <c r="E160" i="82"/>
  <c r="F160" i="82"/>
  <c r="G160" i="82"/>
  <c r="H160" i="82"/>
  <c r="I160" i="82"/>
  <c r="J160" i="82"/>
  <c r="K160" i="82"/>
  <c r="L160" i="82"/>
  <c r="M160" i="82"/>
  <c r="N160" i="82"/>
  <c r="O160" i="82"/>
  <c r="P160" i="82"/>
  <c r="Q160" i="82"/>
  <c r="R160" i="82"/>
  <c r="S160" i="82"/>
  <c r="T160" i="82"/>
  <c r="U160" i="82"/>
  <c r="V160" i="82"/>
  <c r="W160" i="82"/>
  <c r="X160" i="82"/>
  <c r="Y160" i="82"/>
  <c r="Z160" i="82"/>
  <c r="AA160" i="82"/>
  <c r="AB160" i="82"/>
  <c r="AC160" i="82"/>
  <c r="AD160" i="82"/>
  <c r="AE160" i="82"/>
  <c r="AF160" i="82"/>
  <c r="AG160" i="82"/>
  <c r="AH160" i="82"/>
  <c r="AI160" i="82"/>
  <c r="AJ160" i="82"/>
  <c r="AK160" i="82"/>
  <c r="AL160" i="82"/>
  <c r="AM160" i="82"/>
  <c r="AN160" i="82"/>
  <c r="AO160" i="82"/>
  <c r="AP160" i="82"/>
  <c r="B161" i="82"/>
  <c r="D161" i="82"/>
  <c r="E161" i="82"/>
  <c r="F161" i="82"/>
  <c r="G161" i="82"/>
  <c r="H161" i="82"/>
  <c r="I161" i="82"/>
  <c r="J161" i="82"/>
  <c r="K161" i="82"/>
  <c r="L161" i="82"/>
  <c r="M161" i="82"/>
  <c r="N161" i="82"/>
  <c r="O161" i="82"/>
  <c r="P161" i="82"/>
  <c r="Q161" i="82"/>
  <c r="R161" i="82"/>
  <c r="S161" i="82"/>
  <c r="T161" i="82"/>
  <c r="U161" i="82"/>
  <c r="V161" i="82"/>
  <c r="W161" i="82"/>
  <c r="X161" i="82"/>
  <c r="Y161" i="82"/>
  <c r="Z161" i="82"/>
  <c r="AA161" i="82"/>
  <c r="AB161" i="82"/>
  <c r="AC161" i="82"/>
  <c r="AD161" i="82"/>
  <c r="AE161" i="82"/>
  <c r="AF161" i="82"/>
  <c r="AG161" i="82"/>
  <c r="AH161" i="82"/>
  <c r="AI161" i="82"/>
  <c r="AJ161" i="82"/>
  <c r="AK161" i="82"/>
  <c r="AL161" i="82"/>
  <c r="AM161" i="82"/>
  <c r="AN161" i="82"/>
  <c r="AO161" i="82"/>
  <c r="AP161" i="82"/>
  <c r="B163" i="82"/>
  <c r="D163" i="82"/>
  <c r="E163" i="82"/>
  <c r="F163" i="82"/>
  <c r="G163" i="82"/>
  <c r="H163" i="82"/>
  <c r="I163" i="82"/>
  <c r="J163" i="82"/>
  <c r="K163" i="82"/>
  <c r="L163" i="82"/>
  <c r="M163" i="82"/>
  <c r="N163" i="82"/>
  <c r="O163" i="82"/>
  <c r="P163" i="82"/>
  <c r="Q163" i="82"/>
  <c r="R163" i="82"/>
  <c r="S163" i="82"/>
  <c r="T163" i="82"/>
  <c r="U163" i="82"/>
  <c r="V163" i="82"/>
  <c r="W163" i="82"/>
  <c r="X163" i="82"/>
  <c r="Y163" i="82"/>
  <c r="Z163" i="82"/>
  <c r="AA163" i="82"/>
  <c r="AB163" i="82"/>
  <c r="AC163" i="82"/>
  <c r="AD163" i="82"/>
  <c r="AE163" i="82"/>
  <c r="AF163" i="82"/>
  <c r="AG163" i="82"/>
  <c r="AH163" i="82"/>
  <c r="AI163" i="82"/>
  <c r="AJ163" i="82"/>
  <c r="AK163" i="82"/>
  <c r="AL163" i="82"/>
  <c r="AM163" i="82"/>
  <c r="AN163" i="82"/>
  <c r="AO163" i="82"/>
  <c r="AP163" i="82"/>
  <c r="B164" i="82"/>
  <c r="D164" i="82"/>
  <c r="E164" i="82"/>
  <c r="F164" i="82"/>
  <c r="G164" i="82"/>
  <c r="H164" i="82"/>
  <c r="I164" i="82"/>
  <c r="J164" i="82"/>
  <c r="K164" i="82"/>
  <c r="L164" i="82"/>
  <c r="M164" i="82"/>
  <c r="N164" i="82"/>
  <c r="O164" i="82"/>
  <c r="P164" i="82"/>
  <c r="Q164" i="82"/>
  <c r="R164" i="82"/>
  <c r="S164" i="82"/>
  <c r="T164" i="82"/>
  <c r="U164" i="82"/>
  <c r="V164" i="82"/>
  <c r="W164" i="82"/>
  <c r="X164" i="82"/>
  <c r="Y164" i="82"/>
  <c r="Z164" i="82"/>
  <c r="AA164" i="82"/>
  <c r="AB164" i="82"/>
  <c r="AC164" i="82"/>
  <c r="AD164" i="82"/>
  <c r="AE164" i="82"/>
  <c r="AF164" i="82"/>
  <c r="AG164" i="82"/>
  <c r="AH164" i="82"/>
  <c r="AI164" i="82"/>
  <c r="AJ164" i="82"/>
  <c r="AK164" i="82"/>
  <c r="AL164" i="82"/>
  <c r="AM164" i="82"/>
  <c r="AN164" i="82"/>
  <c r="AO164" i="82"/>
  <c r="AP164" i="82"/>
  <c r="B165" i="82"/>
  <c r="D165" i="82"/>
  <c r="E165" i="82"/>
  <c r="F165" i="82"/>
  <c r="G165" i="82"/>
  <c r="H165" i="82"/>
  <c r="I165" i="82"/>
  <c r="J165" i="82"/>
  <c r="K165" i="82"/>
  <c r="L165" i="82"/>
  <c r="M165" i="82"/>
  <c r="N165" i="82"/>
  <c r="O165" i="82"/>
  <c r="P165" i="82"/>
  <c r="Q165" i="82"/>
  <c r="R165" i="82"/>
  <c r="S165" i="82"/>
  <c r="T165" i="82"/>
  <c r="U165" i="82"/>
  <c r="V165" i="82"/>
  <c r="W165" i="82"/>
  <c r="X165" i="82"/>
  <c r="Y165" i="82"/>
  <c r="Z165" i="82"/>
  <c r="AA165" i="82"/>
  <c r="AB165" i="82"/>
  <c r="AC165" i="82"/>
  <c r="AD165" i="82"/>
  <c r="AE165" i="82"/>
  <c r="AF165" i="82"/>
  <c r="AG165" i="82"/>
  <c r="AH165" i="82"/>
  <c r="AI165" i="82"/>
  <c r="AJ165" i="82"/>
  <c r="AK165" i="82"/>
  <c r="AL165" i="82"/>
  <c r="AM165" i="82"/>
  <c r="AN165" i="82"/>
  <c r="AO165" i="82"/>
  <c r="AP165" i="82"/>
  <c r="B166" i="82"/>
  <c r="D166" i="82"/>
  <c r="E166" i="82"/>
  <c r="F166" i="82"/>
  <c r="G166" i="82"/>
  <c r="H166" i="82"/>
  <c r="I166" i="82"/>
  <c r="J166" i="82"/>
  <c r="K166" i="82"/>
  <c r="L166" i="82"/>
  <c r="M166" i="82"/>
  <c r="N166" i="82"/>
  <c r="O166" i="82"/>
  <c r="P166" i="82"/>
  <c r="Q166" i="82"/>
  <c r="R166" i="82"/>
  <c r="S166" i="82"/>
  <c r="T166" i="82"/>
  <c r="U166" i="82"/>
  <c r="V166" i="82"/>
  <c r="W166" i="82"/>
  <c r="X166" i="82"/>
  <c r="Y166" i="82"/>
  <c r="Z166" i="82"/>
  <c r="AA166" i="82"/>
  <c r="AB166" i="82"/>
  <c r="AC166" i="82"/>
  <c r="AD166" i="82"/>
  <c r="AE166" i="82"/>
  <c r="AF166" i="82"/>
  <c r="AG166" i="82"/>
  <c r="AH166" i="82"/>
  <c r="AI166" i="82"/>
  <c r="AJ166" i="82"/>
  <c r="AK166" i="82"/>
  <c r="AL166" i="82"/>
  <c r="AM166" i="82"/>
  <c r="AN166" i="82"/>
  <c r="AO166" i="82"/>
  <c r="AP166" i="82"/>
  <c r="B167" i="82"/>
  <c r="D167" i="82"/>
  <c r="E167" i="82"/>
  <c r="F167" i="82"/>
  <c r="G167" i="82"/>
  <c r="H167" i="82"/>
  <c r="I167" i="82"/>
  <c r="J167" i="82"/>
  <c r="K167" i="82"/>
  <c r="L167" i="82"/>
  <c r="M167" i="82"/>
  <c r="N167" i="82"/>
  <c r="O167" i="82"/>
  <c r="P167" i="82"/>
  <c r="Q167" i="82"/>
  <c r="R167" i="82"/>
  <c r="S167" i="82"/>
  <c r="T167" i="82"/>
  <c r="U167" i="82"/>
  <c r="V167" i="82"/>
  <c r="W167" i="82"/>
  <c r="X167" i="82"/>
  <c r="Y167" i="82"/>
  <c r="Z167" i="82"/>
  <c r="AA167" i="82"/>
  <c r="AB167" i="82"/>
  <c r="AC167" i="82"/>
  <c r="AD167" i="82"/>
  <c r="AE167" i="82"/>
  <c r="AF167" i="82"/>
  <c r="AG167" i="82"/>
  <c r="AH167" i="82"/>
  <c r="AI167" i="82"/>
  <c r="AJ167" i="82"/>
  <c r="AK167" i="82"/>
  <c r="AL167" i="82"/>
  <c r="AM167" i="82"/>
  <c r="AN167" i="82"/>
  <c r="AO167" i="82"/>
  <c r="AP167" i="82"/>
  <c r="B168" i="82"/>
  <c r="D168" i="82"/>
  <c r="E168" i="82"/>
  <c r="F168" i="82"/>
  <c r="G168" i="82"/>
  <c r="H168" i="82"/>
  <c r="I168" i="82"/>
  <c r="J168" i="82"/>
  <c r="K168" i="82"/>
  <c r="L168" i="82"/>
  <c r="M168" i="82"/>
  <c r="N168" i="82"/>
  <c r="O168" i="82"/>
  <c r="P168" i="82"/>
  <c r="Q168" i="82"/>
  <c r="R168" i="82"/>
  <c r="S168" i="82"/>
  <c r="T168" i="82"/>
  <c r="U168" i="82"/>
  <c r="V168" i="82"/>
  <c r="W168" i="82"/>
  <c r="X168" i="82"/>
  <c r="Y168" i="82"/>
  <c r="Z168" i="82"/>
  <c r="AA168" i="82"/>
  <c r="AB168" i="82"/>
  <c r="AC168" i="82"/>
  <c r="AD168" i="82"/>
  <c r="AE168" i="82"/>
  <c r="AF168" i="82"/>
  <c r="AG168" i="82"/>
  <c r="AH168" i="82"/>
  <c r="AI168" i="82"/>
  <c r="AJ168" i="82"/>
  <c r="AK168" i="82"/>
  <c r="AL168" i="82"/>
  <c r="AM168" i="82"/>
  <c r="AN168" i="82"/>
  <c r="AO168" i="82"/>
  <c r="AP168" i="82"/>
  <c r="A166" i="82"/>
  <c r="A167" i="82"/>
  <c r="A168" i="82"/>
  <c r="A165" i="82"/>
  <c r="A164" i="82"/>
  <c r="A163" i="82"/>
  <c r="A161" i="82"/>
  <c r="A160" i="82"/>
  <c r="A159" i="82"/>
  <c r="A158" i="82"/>
  <c r="A157" i="82"/>
  <c r="A156" i="82"/>
  <c r="A154" i="82"/>
  <c r="A153" i="82"/>
  <c r="A152" i="82"/>
  <c r="A151" i="82"/>
  <c r="B185" i="82"/>
  <c r="D185" i="82"/>
  <c r="E185" i="82"/>
  <c r="F185" i="82"/>
  <c r="G185" i="82"/>
  <c r="H185" i="82"/>
  <c r="I185" i="82"/>
  <c r="J185" i="82"/>
  <c r="K185" i="82"/>
  <c r="L185" i="82"/>
  <c r="M185" i="82"/>
  <c r="N185" i="82"/>
  <c r="O185" i="82"/>
  <c r="P185" i="82"/>
  <c r="Q185" i="82"/>
  <c r="R185" i="82"/>
  <c r="S185" i="82"/>
  <c r="T185" i="82"/>
  <c r="U185" i="82"/>
  <c r="V185" i="82"/>
  <c r="W185" i="82"/>
  <c r="X185" i="82"/>
  <c r="Y185" i="82"/>
  <c r="Z185" i="82"/>
  <c r="AA185" i="82"/>
  <c r="AB185" i="82"/>
  <c r="AC185" i="82"/>
  <c r="AD185" i="82"/>
  <c r="AE185" i="82"/>
  <c r="AF185" i="82"/>
  <c r="AG185" i="82"/>
  <c r="AH185" i="82"/>
  <c r="AI185" i="82"/>
  <c r="AJ185" i="82"/>
  <c r="AK185" i="82"/>
  <c r="AL185" i="82"/>
  <c r="AM185" i="82"/>
  <c r="AN185" i="82"/>
  <c r="AO185" i="82"/>
  <c r="AP185" i="82"/>
  <c r="B186" i="82"/>
  <c r="D186" i="82"/>
  <c r="E186" i="82"/>
  <c r="F186" i="82"/>
  <c r="G186" i="82"/>
  <c r="H186" i="82"/>
  <c r="I186" i="82"/>
  <c r="J186" i="82"/>
  <c r="K186" i="82"/>
  <c r="L186" i="82"/>
  <c r="M186" i="82"/>
  <c r="N186" i="82"/>
  <c r="O186" i="82"/>
  <c r="P186" i="82"/>
  <c r="Q186" i="82"/>
  <c r="R186" i="82"/>
  <c r="S186" i="82"/>
  <c r="T186" i="82"/>
  <c r="U186" i="82"/>
  <c r="V186" i="82"/>
  <c r="W186" i="82"/>
  <c r="X186" i="82"/>
  <c r="Y186" i="82"/>
  <c r="Z186" i="82"/>
  <c r="AA186" i="82"/>
  <c r="AB186" i="82"/>
  <c r="AC186" i="82"/>
  <c r="AD186" i="82"/>
  <c r="AE186" i="82"/>
  <c r="AF186" i="82"/>
  <c r="AG186" i="82"/>
  <c r="AH186" i="82"/>
  <c r="AI186" i="82"/>
  <c r="AJ186" i="82"/>
  <c r="AK186" i="82"/>
  <c r="AL186" i="82"/>
  <c r="AM186" i="82"/>
  <c r="AN186" i="82"/>
  <c r="AO186" i="82"/>
  <c r="AP186" i="82"/>
  <c r="B187" i="82"/>
  <c r="D187" i="82"/>
  <c r="E187" i="82"/>
  <c r="F187" i="82"/>
  <c r="G187" i="82"/>
  <c r="H187" i="82"/>
  <c r="I187" i="82"/>
  <c r="J187" i="82"/>
  <c r="K187" i="82"/>
  <c r="L187" i="82"/>
  <c r="M187" i="82"/>
  <c r="N187" i="82"/>
  <c r="O187" i="82"/>
  <c r="P187" i="82"/>
  <c r="Q187" i="82"/>
  <c r="R187" i="82"/>
  <c r="S187" i="82"/>
  <c r="T187" i="82"/>
  <c r="U187" i="82"/>
  <c r="V187" i="82"/>
  <c r="W187" i="82"/>
  <c r="X187" i="82"/>
  <c r="Y187" i="82"/>
  <c r="Z187" i="82"/>
  <c r="AA187" i="82"/>
  <c r="AB187" i="82"/>
  <c r="AC187" i="82"/>
  <c r="AD187" i="82"/>
  <c r="AE187" i="82"/>
  <c r="AF187" i="82"/>
  <c r="AG187" i="82"/>
  <c r="AH187" i="82"/>
  <c r="AI187" i="82"/>
  <c r="AJ187" i="82"/>
  <c r="AK187" i="82"/>
  <c r="AL187" i="82"/>
  <c r="AM187" i="82"/>
  <c r="AN187" i="82"/>
  <c r="AO187" i="82"/>
  <c r="AP187" i="82"/>
  <c r="A186" i="82"/>
  <c r="A187" i="82"/>
  <c r="A185" i="82"/>
  <c r="AG169" i="82"/>
  <c r="AH169" i="82"/>
  <c r="AI169" i="82"/>
  <c r="AJ169" i="82"/>
  <c r="AK169" i="82"/>
  <c r="AL169" i="82"/>
  <c r="AM169" i="82"/>
  <c r="AN169" i="82"/>
  <c r="AO169" i="82"/>
  <c r="AP169" i="82"/>
  <c r="AG170" i="82"/>
  <c r="AH170" i="82"/>
  <c r="AI170" i="82"/>
  <c r="AJ170" i="82"/>
  <c r="AK170" i="82"/>
  <c r="AL170" i="82"/>
  <c r="AM170" i="82"/>
  <c r="AN170" i="82"/>
  <c r="AO170" i="82"/>
  <c r="AP170" i="82"/>
  <c r="AG171" i="82"/>
  <c r="AH171" i="82"/>
  <c r="AI171" i="82"/>
  <c r="AJ171" i="82"/>
  <c r="AK171" i="82"/>
  <c r="AL171" i="82"/>
  <c r="AM171" i="82"/>
  <c r="AN171" i="82"/>
  <c r="AO171" i="82"/>
  <c r="AP171" i="82"/>
  <c r="AG172" i="82"/>
  <c r="AH172" i="82"/>
  <c r="AI172" i="82"/>
  <c r="AJ172" i="82"/>
  <c r="AK172" i="82"/>
  <c r="AL172" i="82"/>
  <c r="AM172" i="82"/>
  <c r="AN172" i="82"/>
  <c r="AO172" i="82"/>
  <c r="AP172" i="82"/>
  <c r="AG173" i="82"/>
  <c r="AH173" i="82"/>
  <c r="AI173" i="82"/>
  <c r="AJ173" i="82"/>
  <c r="AK173" i="82"/>
  <c r="AL173" i="82"/>
  <c r="AM173" i="82"/>
  <c r="AN173" i="82"/>
  <c r="AO173" i="82"/>
  <c r="AP173" i="82"/>
  <c r="AG174" i="82"/>
  <c r="AH174" i="82"/>
  <c r="AI174" i="82"/>
  <c r="AJ174" i="82"/>
  <c r="AK174" i="82"/>
  <c r="AL174" i="82"/>
  <c r="AM174" i="82"/>
  <c r="AN174" i="82"/>
  <c r="AO174" i="82"/>
  <c r="AP174" i="82"/>
  <c r="AG175" i="82"/>
  <c r="AH175" i="82"/>
  <c r="AI175" i="82"/>
  <c r="AJ175" i="82"/>
  <c r="AK175" i="82"/>
  <c r="AL175" i="82"/>
  <c r="AM175" i="82"/>
  <c r="AN175" i="82"/>
  <c r="AO175" i="82"/>
  <c r="AP175" i="82"/>
  <c r="AG176" i="82"/>
  <c r="AH176" i="82"/>
  <c r="AI176" i="82"/>
  <c r="AJ176" i="82"/>
  <c r="AK176" i="82"/>
  <c r="AL176" i="82"/>
  <c r="AM176" i="82"/>
  <c r="AN176" i="82"/>
  <c r="AO176" i="82"/>
  <c r="AP176" i="82"/>
  <c r="AG177" i="82"/>
  <c r="AH177" i="82"/>
  <c r="AI177" i="82"/>
  <c r="AJ177" i="82"/>
  <c r="AK177" i="82"/>
  <c r="AL177" i="82"/>
  <c r="AM177" i="82"/>
  <c r="AN177" i="82"/>
  <c r="AO177" i="82"/>
  <c r="AP177" i="82"/>
  <c r="AG178" i="82"/>
  <c r="AH178" i="82"/>
  <c r="AI178" i="82"/>
  <c r="AJ178" i="82"/>
  <c r="AK178" i="82"/>
  <c r="AL178" i="82"/>
  <c r="AM178" i="82"/>
  <c r="AN178" i="82"/>
  <c r="AO178" i="82"/>
  <c r="AP178" i="82"/>
  <c r="AG180" i="82"/>
  <c r="AH180" i="82"/>
  <c r="AI180" i="82"/>
  <c r="AJ180" i="82"/>
  <c r="AK180" i="82"/>
  <c r="AL180" i="82"/>
  <c r="AM180" i="82"/>
  <c r="AN180" i="82"/>
  <c r="AO180" i="82"/>
  <c r="AP180" i="82"/>
  <c r="AG181" i="82"/>
  <c r="AH181" i="82"/>
  <c r="AI181" i="82"/>
  <c r="AJ181" i="82"/>
  <c r="AK181" i="82"/>
  <c r="AL181" i="82"/>
  <c r="AM181" i="82"/>
  <c r="AN181" i="82"/>
  <c r="AO181" i="82"/>
  <c r="AP181" i="82"/>
  <c r="B169" i="82"/>
  <c r="D169" i="82"/>
  <c r="E169" i="82"/>
  <c r="F169" i="82"/>
  <c r="G169" i="82"/>
  <c r="H169" i="82"/>
  <c r="I169" i="82"/>
  <c r="J169" i="82"/>
  <c r="K169" i="82"/>
  <c r="L169" i="82"/>
  <c r="M169" i="82"/>
  <c r="N169" i="82"/>
  <c r="O169" i="82"/>
  <c r="P169" i="82"/>
  <c r="Q169" i="82"/>
  <c r="R169" i="82"/>
  <c r="S169" i="82"/>
  <c r="T169" i="82"/>
  <c r="U169" i="82"/>
  <c r="V169" i="82"/>
  <c r="W169" i="82"/>
  <c r="X169" i="82"/>
  <c r="Y169" i="82"/>
  <c r="Z169" i="82"/>
  <c r="AA169" i="82"/>
  <c r="AB169" i="82"/>
  <c r="AC169" i="82"/>
  <c r="AD169" i="82"/>
  <c r="AE169" i="82"/>
  <c r="AF169" i="82"/>
  <c r="B170" i="82"/>
  <c r="D170" i="82"/>
  <c r="E170" i="82"/>
  <c r="F170" i="82"/>
  <c r="G170" i="82"/>
  <c r="H170" i="82"/>
  <c r="I170" i="82"/>
  <c r="J170" i="82"/>
  <c r="K170" i="82"/>
  <c r="L170" i="82"/>
  <c r="M170" i="82"/>
  <c r="N170" i="82"/>
  <c r="O170" i="82"/>
  <c r="P170" i="82"/>
  <c r="Q170" i="82"/>
  <c r="R170" i="82"/>
  <c r="S170" i="82"/>
  <c r="T170" i="82"/>
  <c r="U170" i="82"/>
  <c r="V170" i="82"/>
  <c r="W170" i="82"/>
  <c r="X170" i="82"/>
  <c r="Y170" i="82"/>
  <c r="Z170" i="82"/>
  <c r="AA170" i="82"/>
  <c r="AB170" i="82"/>
  <c r="AC170" i="82"/>
  <c r="AD170" i="82"/>
  <c r="AE170" i="82"/>
  <c r="AF170" i="82"/>
  <c r="B171" i="82"/>
  <c r="D171" i="82"/>
  <c r="E171" i="82"/>
  <c r="F171" i="82"/>
  <c r="G171" i="82"/>
  <c r="H171" i="82"/>
  <c r="I171" i="82"/>
  <c r="J171" i="82"/>
  <c r="K171" i="82"/>
  <c r="L171" i="82"/>
  <c r="M171" i="82"/>
  <c r="N171" i="82"/>
  <c r="O171" i="82"/>
  <c r="P171" i="82"/>
  <c r="Q171" i="82"/>
  <c r="R171" i="82"/>
  <c r="S171" i="82"/>
  <c r="T171" i="82"/>
  <c r="U171" i="82"/>
  <c r="V171" i="82"/>
  <c r="W171" i="82"/>
  <c r="X171" i="82"/>
  <c r="Y171" i="82"/>
  <c r="Z171" i="82"/>
  <c r="AA171" i="82"/>
  <c r="AB171" i="82"/>
  <c r="AC171" i="82"/>
  <c r="AD171" i="82"/>
  <c r="AE171" i="82"/>
  <c r="AF171" i="82"/>
  <c r="B172" i="82"/>
  <c r="D172" i="82"/>
  <c r="E172" i="82"/>
  <c r="F172" i="82"/>
  <c r="G172" i="82"/>
  <c r="H172" i="82"/>
  <c r="I172" i="82"/>
  <c r="J172" i="82"/>
  <c r="K172" i="82"/>
  <c r="L172" i="82"/>
  <c r="M172" i="82"/>
  <c r="N172" i="82"/>
  <c r="O172" i="82"/>
  <c r="P172" i="82"/>
  <c r="Q172" i="82"/>
  <c r="R172" i="82"/>
  <c r="S172" i="82"/>
  <c r="T172" i="82"/>
  <c r="U172" i="82"/>
  <c r="V172" i="82"/>
  <c r="W172" i="82"/>
  <c r="X172" i="82"/>
  <c r="Y172" i="82"/>
  <c r="Z172" i="82"/>
  <c r="AA172" i="82"/>
  <c r="AB172" i="82"/>
  <c r="AC172" i="82"/>
  <c r="AD172" i="82"/>
  <c r="AE172" i="82"/>
  <c r="AF172" i="82"/>
  <c r="B173" i="82"/>
  <c r="D173" i="82"/>
  <c r="E173" i="82"/>
  <c r="F173" i="82"/>
  <c r="G173" i="82"/>
  <c r="H173" i="82"/>
  <c r="I173" i="82"/>
  <c r="J173" i="82"/>
  <c r="K173" i="82"/>
  <c r="L173" i="82"/>
  <c r="M173" i="82"/>
  <c r="N173" i="82"/>
  <c r="O173" i="82"/>
  <c r="P173" i="82"/>
  <c r="Q173" i="82"/>
  <c r="R173" i="82"/>
  <c r="S173" i="82"/>
  <c r="T173" i="82"/>
  <c r="U173" i="82"/>
  <c r="V173" i="82"/>
  <c r="W173" i="82"/>
  <c r="X173" i="82"/>
  <c r="Y173" i="82"/>
  <c r="Z173" i="82"/>
  <c r="AA173" i="82"/>
  <c r="AB173" i="82"/>
  <c r="AC173" i="82"/>
  <c r="AD173" i="82"/>
  <c r="AE173" i="82"/>
  <c r="AF173" i="82"/>
  <c r="B174" i="82"/>
  <c r="D174" i="82"/>
  <c r="E174" i="82"/>
  <c r="F174" i="82"/>
  <c r="G174" i="82"/>
  <c r="H174" i="82"/>
  <c r="I174" i="82"/>
  <c r="J174" i="82"/>
  <c r="K174" i="82"/>
  <c r="L174" i="82"/>
  <c r="M174" i="82"/>
  <c r="N174" i="82"/>
  <c r="O174" i="82"/>
  <c r="P174" i="82"/>
  <c r="Q174" i="82"/>
  <c r="R174" i="82"/>
  <c r="S174" i="82"/>
  <c r="T174" i="82"/>
  <c r="U174" i="82"/>
  <c r="V174" i="82"/>
  <c r="W174" i="82"/>
  <c r="X174" i="82"/>
  <c r="Y174" i="82"/>
  <c r="Z174" i="82"/>
  <c r="AA174" i="82"/>
  <c r="AB174" i="82"/>
  <c r="AC174" i="82"/>
  <c r="AD174" i="82"/>
  <c r="AE174" i="82"/>
  <c r="AF174" i="82"/>
  <c r="B175" i="82"/>
  <c r="D175" i="82"/>
  <c r="E175" i="82"/>
  <c r="F175" i="82"/>
  <c r="G175" i="82"/>
  <c r="H175" i="82"/>
  <c r="I175" i="82"/>
  <c r="J175" i="82"/>
  <c r="K175" i="82"/>
  <c r="L175" i="82"/>
  <c r="M175" i="82"/>
  <c r="N175" i="82"/>
  <c r="O175" i="82"/>
  <c r="P175" i="82"/>
  <c r="Q175" i="82"/>
  <c r="R175" i="82"/>
  <c r="S175" i="82"/>
  <c r="T175" i="82"/>
  <c r="U175" i="82"/>
  <c r="V175" i="82"/>
  <c r="W175" i="82"/>
  <c r="X175" i="82"/>
  <c r="Y175" i="82"/>
  <c r="Z175" i="82"/>
  <c r="AA175" i="82"/>
  <c r="AB175" i="82"/>
  <c r="AC175" i="82"/>
  <c r="AD175" i="82"/>
  <c r="AE175" i="82"/>
  <c r="AF175" i="82"/>
  <c r="B176" i="82"/>
  <c r="D176" i="82"/>
  <c r="E176" i="82"/>
  <c r="F176" i="82"/>
  <c r="G176" i="82"/>
  <c r="H176" i="82"/>
  <c r="I176" i="82"/>
  <c r="J176" i="82"/>
  <c r="K176" i="82"/>
  <c r="L176" i="82"/>
  <c r="M176" i="82"/>
  <c r="N176" i="82"/>
  <c r="O176" i="82"/>
  <c r="P176" i="82"/>
  <c r="Q176" i="82"/>
  <c r="R176" i="82"/>
  <c r="S176" i="82"/>
  <c r="T176" i="82"/>
  <c r="U176" i="82"/>
  <c r="V176" i="82"/>
  <c r="W176" i="82"/>
  <c r="X176" i="82"/>
  <c r="Y176" i="82"/>
  <c r="Z176" i="82"/>
  <c r="AA176" i="82"/>
  <c r="AB176" i="82"/>
  <c r="AC176" i="82"/>
  <c r="AD176" i="82"/>
  <c r="AE176" i="82"/>
  <c r="AF176" i="82"/>
  <c r="B177" i="82"/>
  <c r="D177" i="82"/>
  <c r="E177" i="82"/>
  <c r="F177" i="82"/>
  <c r="G177" i="82"/>
  <c r="H177" i="82"/>
  <c r="I177" i="82"/>
  <c r="J177" i="82"/>
  <c r="K177" i="82"/>
  <c r="L177" i="82"/>
  <c r="M177" i="82"/>
  <c r="N177" i="82"/>
  <c r="O177" i="82"/>
  <c r="P177" i="82"/>
  <c r="Q177" i="82"/>
  <c r="R177" i="82"/>
  <c r="S177" i="82"/>
  <c r="T177" i="82"/>
  <c r="U177" i="82"/>
  <c r="V177" i="82"/>
  <c r="W177" i="82"/>
  <c r="X177" i="82"/>
  <c r="Y177" i="82"/>
  <c r="Z177" i="82"/>
  <c r="AA177" i="82"/>
  <c r="AB177" i="82"/>
  <c r="AC177" i="82"/>
  <c r="AD177" i="82"/>
  <c r="AE177" i="82"/>
  <c r="AF177" i="82"/>
  <c r="B178" i="82"/>
  <c r="D178" i="82"/>
  <c r="E178" i="82"/>
  <c r="F178" i="82"/>
  <c r="G178" i="82"/>
  <c r="H178" i="82"/>
  <c r="I178" i="82"/>
  <c r="J178" i="82"/>
  <c r="K178" i="82"/>
  <c r="L178" i="82"/>
  <c r="M178" i="82"/>
  <c r="N178" i="82"/>
  <c r="O178" i="82"/>
  <c r="P178" i="82"/>
  <c r="Q178" i="82"/>
  <c r="R178" i="82"/>
  <c r="S178" i="82"/>
  <c r="T178" i="82"/>
  <c r="U178" i="82"/>
  <c r="V178" i="82"/>
  <c r="W178" i="82"/>
  <c r="X178" i="82"/>
  <c r="Y178" i="82"/>
  <c r="Z178" i="82"/>
  <c r="AA178" i="82"/>
  <c r="AB178" i="82"/>
  <c r="AC178" i="82"/>
  <c r="AD178" i="82"/>
  <c r="AE178" i="82"/>
  <c r="AF178" i="82"/>
  <c r="B180" i="82"/>
  <c r="D180" i="82"/>
  <c r="E180" i="82"/>
  <c r="F180" i="82"/>
  <c r="G180" i="82"/>
  <c r="H180" i="82"/>
  <c r="I180" i="82"/>
  <c r="J180" i="82"/>
  <c r="K180" i="82"/>
  <c r="L180" i="82"/>
  <c r="M180" i="82"/>
  <c r="N180" i="82"/>
  <c r="O180" i="82"/>
  <c r="P180" i="82"/>
  <c r="Q180" i="82"/>
  <c r="R180" i="82"/>
  <c r="S180" i="82"/>
  <c r="T180" i="82"/>
  <c r="U180" i="82"/>
  <c r="V180" i="82"/>
  <c r="W180" i="82"/>
  <c r="X180" i="82"/>
  <c r="Y180" i="82"/>
  <c r="Z180" i="82"/>
  <c r="AA180" i="82"/>
  <c r="AB180" i="82"/>
  <c r="AC180" i="82"/>
  <c r="AD180" i="82"/>
  <c r="AE180" i="82"/>
  <c r="AF180" i="82"/>
  <c r="B181" i="82"/>
  <c r="D181" i="82"/>
  <c r="E181" i="82"/>
  <c r="F181" i="82"/>
  <c r="G181" i="82"/>
  <c r="H181" i="82"/>
  <c r="I181" i="82"/>
  <c r="J181" i="82"/>
  <c r="K181" i="82"/>
  <c r="L181" i="82"/>
  <c r="M181" i="82"/>
  <c r="N181" i="82"/>
  <c r="O181" i="82"/>
  <c r="P181" i="82"/>
  <c r="Q181" i="82"/>
  <c r="R181" i="82"/>
  <c r="S181" i="82"/>
  <c r="T181" i="82"/>
  <c r="U181" i="82"/>
  <c r="V181" i="82"/>
  <c r="W181" i="82"/>
  <c r="X181" i="82"/>
  <c r="Y181" i="82"/>
  <c r="Z181" i="82"/>
  <c r="AA181" i="82"/>
  <c r="AB181" i="82"/>
  <c r="AC181" i="82"/>
  <c r="AD181" i="82"/>
  <c r="AE181" i="82"/>
  <c r="AF181" i="82"/>
  <c r="A170" i="82"/>
  <c r="A171" i="82"/>
  <c r="A172" i="82"/>
  <c r="A173" i="82"/>
  <c r="A174" i="82"/>
  <c r="A175" i="82"/>
  <c r="A176" i="82"/>
  <c r="A177" i="82"/>
  <c r="A178" i="82"/>
  <c r="A180" i="82"/>
  <c r="A181" i="82"/>
  <c r="A169" i="82"/>
  <c r="AQ160" i="84"/>
  <c r="AM160" i="84"/>
  <c r="AN160" i="84"/>
  <c r="AO160" i="84"/>
  <c r="AP160" i="84"/>
  <c r="AM155" i="84"/>
  <c r="AN155" i="84"/>
  <c r="AO155" i="84"/>
  <c r="AP155" i="84"/>
  <c r="AQ155" i="84"/>
  <c r="AH160" i="84"/>
  <c r="AI160" i="84"/>
  <c r="AJ160" i="84"/>
  <c r="AK160" i="84"/>
  <c r="AL160" i="84"/>
  <c r="AH155" i="84"/>
  <c r="AI155" i="84"/>
  <c r="AJ155" i="84"/>
  <c r="AK155" i="84"/>
  <c r="AL155" i="84"/>
  <c r="AE160" i="84"/>
  <c r="AF160" i="84"/>
  <c r="AG160" i="84"/>
  <c r="AE155" i="84"/>
  <c r="AF155" i="84"/>
  <c r="AG155" i="84"/>
  <c r="AD155" i="84"/>
  <c r="AC160" i="84"/>
  <c r="AD160" i="84"/>
  <c r="X160" i="84"/>
  <c r="Y160" i="84"/>
  <c r="Z160" i="84"/>
  <c r="AA160" i="84"/>
  <c r="AB160" i="84"/>
  <c r="X155" i="84"/>
  <c r="Y155" i="84"/>
  <c r="Z155" i="84"/>
  <c r="AA155" i="84"/>
  <c r="AB155" i="84"/>
  <c r="W160" i="84"/>
  <c r="W155" i="84"/>
  <c r="V160" i="84"/>
  <c r="U160" i="84"/>
  <c r="U155" i="84"/>
  <c r="T160" i="84"/>
  <c r="T155" i="84"/>
  <c r="P160" i="84"/>
  <c r="Q160" i="84"/>
  <c r="R160" i="84"/>
  <c r="S160" i="84"/>
  <c r="P155" i="84"/>
  <c r="Q155" i="84"/>
  <c r="R155" i="84"/>
  <c r="S155" i="84"/>
  <c r="N160" i="84"/>
  <c r="O160" i="84"/>
  <c r="K155" i="84"/>
  <c r="L155" i="84"/>
  <c r="M155" i="84"/>
  <c r="N155" i="84"/>
  <c r="O155" i="84"/>
  <c r="K160" i="84"/>
  <c r="L160" i="84"/>
  <c r="M160" i="84"/>
  <c r="E160" i="84"/>
  <c r="F160" i="84"/>
  <c r="G160" i="84"/>
  <c r="H160" i="84"/>
  <c r="I160" i="84"/>
  <c r="J160" i="84"/>
  <c r="D160" i="84"/>
  <c r="E155" i="84"/>
  <c r="F155" i="84"/>
  <c r="G155" i="84"/>
  <c r="H155" i="84"/>
  <c r="I155" i="84"/>
  <c r="J155" i="84"/>
  <c r="V155" i="84"/>
  <c r="AC155" i="84"/>
  <c r="D155" i="84"/>
  <c r="D31" i="91"/>
  <c r="D32" i="91"/>
  <c r="D33" i="91"/>
  <c r="D30" i="91"/>
  <c r="D28" i="91"/>
  <c r="N10" i="88"/>
  <c r="D23" i="91"/>
  <c r="D24" i="91"/>
  <c r="D22" i="91"/>
  <c r="T182" i="82" l="1"/>
  <c r="T183" i="82" s="1"/>
  <c r="S182" i="82"/>
  <c r="S183" i="82" s="1"/>
  <c r="AK182" i="82"/>
  <c r="AK183" i="82" s="1"/>
  <c r="AK189" i="82" s="1"/>
  <c r="Y182" i="82"/>
  <c r="Y183" i="82" s="1"/>
  <c r="Y189" i="82" s="1"/>
  <c r="M182" i="82"/>
  <c r="M183" i="82" s="1"/>
  <c r="M189" i="82" s="1"/>
  <c r="L182" i="82"/>
  <c r="L183" i="82" s="1"/>
  <c r="L189" i="82" s="1"/>
  <c r="AI182" i="82"/>
  <c r="AI183" i="82" s="1"/>
  <c r="AI189" i="82" s="1"/>
  <c r="W182" i="82"/>
  <c r="W183" i="82" s="1"/>
  <c r="W189" i="82" s="1"/>
  <c r="K182" i="82"/>
  <c r="K183" i="82" s="1"/>
  <c r="K189" i="82" s="1"/>
  <c r="AG182" i="82"/>
  <c r="AG183" i="82" s="1"/>
  <c r="AG189" i="82" s="1"/>
  <c r="D182" i="82"/>
  <c r="D183" i="82" s="1"/>
  <c r="D189" i="82" s="1"/>
  <c r="D193" i="82" s="1"/>
  <c r="AO182" i="82"/>
  <c r="AO183" i="82" s="1"/>
  <c r="AO189" i="82" s="1"/>
  <c r="AC182" i="82"/>
  <c r="AC183" i="82" s="1"/>
  <c r="AC189" i="82" s="1"/>
  <c r="Q182" i="82"/>
  <c r="Q183" i="82" s="1"/>
  <c r="Q189" i="82" s="1"/>
  <c r="E182" i="82"/>
  <c r="E183" i="82" s="1"/>
  <c r="E189" i="82" s="1"/>
  <c r="X182" i="82"/>
  <c r="X183" i="82" s="1"/>
  <c r="X189" i="82" s="1"/>
  <c r="J182" i="82"/>
  <c r="J183" i="82" s="1"/>
  <c r="J189" i="82" s="1"/>
  <c r="H182" i="82"/>
  <c r="H183" i="82" s="1"/>
  <c r="H189" i="82" s="1"/>
  <c r="G182" i="82"/>
  <c r="G183" i="82" s="1"/>
  <c r="G189" i="82" s="1"/>
  <c r="AP182" i="82"/>
  <c r="AP183" i="82" s="1"/>
  <c r="AP189" i="82" s="1"/>
  <c r="R182" i="82"/>
  <c r="R183" i="82" s="1"/>
  <c r="R189" i="82" s="1"/>
  <c r="AF189" i="82"/>
  <c r="T189" i="82"/>
  <c r="AN182" i="82"/>
  <c r="AN183" i="82" s="1"/>
  <c r="AN189" i="82" s="1"/>
  <c r="AB182" i="82"/>
  <c r="AB183" i="82" s="1"/>
  <c r="AB189" i="82" s="1"/>
  <c r="P182" i="82"/>
  <c r="P183" i="82" s="1"/>
  <c r="P189" i="82" s="1"/>
  <c r="AA189" i="82"/>
  <c r="AH182" i="82"/>
  <c r="AH183" i="82" s="1"/>
  <c r="AH189" i="82" s="1"/>
  <c r="I182" i="82"/>
  <c r="I183" i="82" s="1"/>
  <c r="I189" i="82" s="1"/>
  <c r="AF182" i="82"/>
  <c r="AF183" i="82" s="1"/>
  <c r="AE182" i="82"/>
  <c r="AE183" i="82" s="1"/>
  <c r="AE189" i="82" s="1"/>
  <c r="AD182" i="82"/>
  <c r="AD183" i="82" s="1"/>
  <c r="AD189" i="82" s="1"/>
  <c r="F182" i="82"/>
  <c r="F183" i="82" s="1"/>
  <c r="F189" i="82" s="1"/>
  <c r="F193" i="82" s="1"/>
  <c r="S189" i="82"/>
  <c r="AM182" i="82"/>
  <c r="AM183" i="82" s="1"/>
  <c r="AM189" i="82" s="1"/>
  <c r="AA182" i="82"/>
  <c r="AA183" i="82" s="1"/>
  <c r="O182" i="82"/>
  <c r="O183" i="82" s="1"/>
  <c r="O189" i="82" s="1"/>
  <c r="AJ182" i="82"/>
  <c r="AJ183" i="82" s="1"/>
  <c r="AJ189" i="82" s="1"/>
  <c r="V182" i="82"/>
  <c r="V183" i="82" s="1"/>
  <c r="V189" i="82" s="1"/>
  <c r="U182" i="82"/>
  <c r="U183" i="82" s="1"/>
  <c r="U189" i="82" s="1"/>
  <c r="AL182" i="82"/>
  <c r="AL183" i="82" s="1"/>
  <c r="AL189" i="82" s="1"/>
  <c r="Z182" i="82"/>
  <c r="Z183" i="82" s="1"/>
  <c r="Z189" i="82" s="1"/>
  <c r="N182" i="82"/>
  <c r="N183" i="82" s="1"/>
  <c r="N189" i="82" s="1"/>
  <c r="E100" i="28"/>
  <c r="L100" i="28" s="1"/>
  <c r="E101" i="28"/>
  <c r="L101" i="28" s="1"/>
  <c r="E102" i="28"/>
  <c r="L102" i="28" s="1"/>
  <c r="E103" i="28"/>
  <c r="L103" i="28" s="1"/>
  <c r="E125" i="28"/>
  <c r="L125" i="28" s="1"/>
  <c r="E12" i="88" s="1"/>
  <c r="C125" i="28"/>
  <c r="A125" i="28"/>
  <c r="M12" i="88"/>
  <c r="L12" i="88"/>
  <c r="D19" i="91"/>
  <c r="D18" i="91"/>
  <c r="D17" i="91"/>
  <c r="D14" i="91"/>
  <c r="D13" i="91"/>
  <c r="D12" i="91"/>
  <c r="D11" i="91"/>
  <c r="C101" i="28"/>
  <c r="C102" i="28"/>
  <c r="C103" i="28"/>
  <c r="A101" i="28"/>
  <c r="A102" i="28"/>
  <c r="A103" i="28"/>
  <c r="C100" i="28"/>
  <c r="A100" i="28"/>
  <c r="E90" i="28"/>
  <c r="L90" i="28" s="1"/>
  <c r="E91" i="28"/>
  <c r="L91" i="28" s="1"/>
  <c r="C91" i="28"/>
  <c r="A91" i="28"/>
  <c r="C90" i="28"/>
  <c r="A90" i="28"/>
  <c r="L36" i="28"/>
  <c r="E36" i="28"/>
  <c r="E37" i="28"/>
  <c r="L37" i="28" s="1"/>
  <c r="E35" i="28"/>
  <c r="L35" i="28" s="1"/>
  <c r="C35" i="28" a="1"/>
  <c r="C35" i="28" s="1"/>
  <c r="B36" i="28"/>
  <c r="B37" i="28"/>
  <c r="B35" i="28"/>
  <c r="A36" i="28"/>
  <c r="A37" i="28"/>
  <c r="A35" i="28"/>
  <c r="G12" i="88" l="1"/>
  <c r="D26" i="91"/>
  <c r="E4" i="95" l="1"/>
  <c r="C4" i="95"/>
  <c r="B4" i="95"/>
  <c r="B3" i="94"/>
  <c r="G104" i="1" l="1"/>
  <c r="G103" i="1"/>
  <c r="H102" i="1"/>
  <c r="E63" i="28" l="1"/>
  <c r="L63" i="28" s="1"/>
  <c r="C63" i="28"/>
  <c r="B63" i="28"/>
  <c r="A63" i="28"/>
  <c r="B39" i="91" l="1"/>
  <c r="B37" i="91"/>
  <c r="B35" i="91"/>
  <c r="L105" i="28"/>
  <c r="E65" i="28" l="1"/>
  <c r="L65" i="28" s="1"/>
  <c r="E66" i="28"/>
  <c r="L66" i="28" s="1"/>
  <c r="E67" i="28"/>
  <c r="L67" i="28" s="1"/>
  <c r="E68" i="28"/>
  <c r="L68" i="28" s="1"/>
  <c r="E69" i="28"/>
  <c r="L69" i="28" s="1"/>
  <c r="E64" i="28"/>
  <c r="L64" i="28" s="1"/>
  <c r="A65" i="28"/>
  <c r="B65" i="28"/>
  <c r="C65" i="28"/>
  <c r="A66" i="28"/>
  <c r="B66" i="28"/>
  <c r="C66" i="28"/>
  <c r="A67" i="28"/>
  <c r="B67" i="28"/>
  <c r="C67" i="28"/>
  <c r="A68" i="28"/>
  <c r="B68" i="28"/>
  <c r="C68" i="28"/>
  <c r="A69" i="28"/>
  <c r="B69" i="28"/>
  <c r="C69" i="28"/>
  <c r="C64" i="28"/>
  <c r="B64" i="28"/>
  <c r="A64" i="28"/>
  <c r="E96" i="28"/>
  <c r="E10" i="88" l="1"/>
  <c r="D27" i="91"/>
  <c r="D21" i="91"/>
  <c r="D20" i="91"/>
  <c r="D16" i="91"/>
  <c r="D15" i="91"/>
  <c r="D10" i="91"/>
  <c r="D9" i="91"/>
  <c r="E95" i="28" l="1"/>
  <c r="E94" i="28"/>
  <c r="E75" i="28"/>
  <c r="E124" i="28"/>
  <c r="C124" i="28"/>
  <c r="E89" i="28"/>
  <c r="L89" i="28" s="1"/>
  <c r="E88" i="28"/>
  <c r="L88" i="28" s="1"/>
  <c r="C88" i="28"/>
  <c r="C89" i="28"/>
  <c r="A88" i="28"/>
  <c r="A89" i="28"/>
  <c r="E99" i="28"/>
  <c r="E98" i="28"/>
  <c r="L98" i="28" s="1"/>
  <c r="E97" i="28"/>
  <c r="E93" i="28"/>
  <c r="E92" i="28"/>
  <c r="E87" i="28"/>
  <c r="E86" i="28"/>
  <c r="C99" i="28"/>
  <c r="A99" i="28"/>
  <c r="C98" i="28"/>
  <c r="A98" i="28"/>
  <c r="C96" i="28"/>
  <c r="A96" i="28"/>
  <c r="C93" i="28"/>
  <c r="C94" i="28"/>
  <c r="C95" i="28"/>
  <c r="C97" i="28"/>
  <c r="A94" i="28"/>
  <c r="A95" i="28"/>
  <c r="A97" i="28"/>
  <c r="A93" i="28"/>
  <c r="C92" i="28"/>
  <c r="A92" i="28"/>
  <c r="C87" i="28"/>
  <c r="A87" i="28"/>
  <c r="C86" i="28"/>
  <c r="A86" i="28"/>
  <c r="E51" i="28"/>
  <c r="L51" i="28" s="1"/>
  <c r="B51" i="28"/>
  <c r="C51" i="28"/>
  <c r="A51" i="28"/>
  <c r="C5" i="88" l="1"/>
  <c r="E121" i="28" l="1"/>
  <c r="E122" i="28"/>
  <c r="F128" i="1" l="1"/>
  <c r="E128" i="1"/>
  <c r="F126" i="1"/>
  <c r="E126" i="1"/>
  <c r="F125" i="1"/>
  <c r="E125" i="1"/>
  <c r="F124" i="1"/>
  <c r="E124" i="1"/>
  <c r="F123" i="1"/>
  <c r="E123" i="1"/>
  <c r="G9" i="1"/>
  <c r="G73" i="1" l="1"/>
  <c r="H36" i="1" l="1"/>
  <c r="G36" i="1" l="1"/>
  <c r="I36" i="1"/>
  <c r="C118" i="28"/>
  <c r="L97" i="28" l="1"/>
  <c r="E115" i="28" l="1"/>
  <c r="E118" i="28" l="1"/>
  <c r="L124" i="28" l="1"/>
  <c r="L87" i="28" l="1"/>
  <c r="L86" i="28"/>
  <c r="L96" i="28" l="1"/>
  <c r="E16" i="88" s="1"/>
  <c r="G16" i="88" s="1"/>
  <c r="L99" i="28"/>
  <c r="L92" i="28"/>
  <c r="L93" i="28"/>
  <c r="L94" i="28"/>
  <c r="L95" i="28"/>
  <c r="E14" i="88" l="1"/>
  <c r="G14" i="88" s="1"/>
  <c r="E120" i="28" l="1"/>
  <c r="L121" i="28"/>
  <c r="L122" i="28"/>
  <c r="E123" i="28"/>
  <c r="E119" i="28"/>
  <c r="A120" i="28"/>
  <c r="A121" i="28"/>
  <c r="A122" i="28"/>
  <c r="A123" i="28"/>
  <c r="A119" i="28"/>
  <c r="F118" i="28"/>
  <c r="G112" i="1"/>
  <c r="F115" i="28" s="1"/>
  <c r="G113" i="1"/>
  <c r="F116" i="28" s="1"/>
  <c r="G114" i="1"/>
  <c r="F117" i="28" s="1"/>
  <c r="G111" i="1"/>
  <c r="F114" i="28" s="1"/>
  <c r="L123" i="28" l="1"/>
  <c r="L120" i="28"/>
  <c r="L119" i="28"/>
  <c r="C120" i="28"/>
  <c r="C121" i="28"/>
  <c r="C123" i="28"/>
  <c r="C119" i="28"/>
  <c r="G94" i="1" l="1"/>
  <c r="G18" i="1"/>
  <c r="F123" i="28"/>
  <c r="F122" i="28"/>
  <c r="F121" i="28"/>
  <c r="F120" i="28"/>
  <c r="F119" i="28"/>
  <c r="D3" i="1" l="1"/>
  <c r="C6" i="88" l="1"/>
  <c r="L4" i="28"/>
  <c r="M10" i="88" l="1"/>
  <c r="D10" i="88" s="1"/>
  <c r="M8" i="88"/>
  <c r="L10" i="88"/>
  <c r="C10" i="88" s="1"/>
  <c r="L8" i="88"/>
  <c r="A118" i="28" l="1"/>
  <c r="E117" i="28"/>
  <c r="C117" i="28"/>
  <c r="A117" i="28"/>
  <c r="E116" i="28"/>
  <c r="C116" i="28"/>
  <c r="A116" i="28"/>
  <c r="C115" i="28"/>
  <c r="A115" i="28"/>
  <c r="E114" i="28"/>
  <c r="C114" i="28"/>
  <c r="A114" i="28"/>
  <c r="E85" i="28"/>
  <c r="C85" i="28"/>
  <c r="A85" i="28"/>
  <c r="E84" i="28"/>
  <c r="C84" i="28"/>
  <c r="B84" i="28"/>
  <c r="A84" i="28"/>
  <c r="E83" i="28"/>
  <c r="C83" i="28"/>
  <c r="B83" i="28"/>
  <c r="A83" i="28"/>
  <c r="E82" i="28"/>
  <c r="C82" i="28"/>
  <c r="B82" i="28"/>
  <c r="A82" i="28"/>
  <c r="E81" i="28"/>
  <c r="C81" i="28"/>
  <c r="B81" i="28"/>
  <c r="A81" i="28"/>
  <c r="E80" i="28"/>
  <c r="C80" i="28"/>
  <c r="B80" i="28"/>
  <c r="A80" i="28"/>
  <c r="E79" i="28"/>
  <c r="C79" i="28"/>
  <c r="B79" i="28"/>
  <c r="A79" i="28"/>
  <c r="E78" i="28"/>
  <c r="C78" i="28"/>
  <c r="B78" i="28"/>
  <c r="A78" i="28"/>
  <c r="E77" i="28"/>
  <c r="C77" i="28"/>
  <c r="B77" i="28"/>
  <c r="A77" i="28"/>
  <c r="E76" i="28"/>
  <c r="C76" i="28"/>
  <c r="B76" i="28"/>
  <c r="A76" i="28"/>
  <c r="C75" i="28"/>
  <c r="B75" i="28"/>
  <c r="A75" i="28"/>
  <c r="E74" i="28"/>
  <c r="C74" i="28"/>
  <c r="B74" i="28"/>
  <c r="A74" i="28"/>
  <c r="E73" i="28"/>
  <c r="C73" i="28"/>
  <c r="B73" i="28"/>
  <c r="A73" i="28"/>
  <c r="E72" i="28"/>
  <c r="C72" i="28"/>
  <c r="B72" i="28"/>
  <c r="A72" i="28"/>
  <c r="E71" i="28"/>
  <c r="C71" i="28"/>
  <c r="B71" i="28"/>
  <c r="A71" i="28"/>
  <c r="E70" i="28"/>
  <c r="C70" i="28"/>
  <c r="B70" i="28"/>
  <c r="A70" i="28"/>
  <c r="E62" i="28"/>
  <c r="C62" i="28"/>
  <c r="B62" i="28"/>
  <c r="A62" i="28"/>
  <c r="E61" i="28"/>
  <c r="C61" i="28"/>
  <c r="B61" i="28"/>
  <c r="A61" i="28"/>
  <c r="E60" i="28"/>
  <c r="C60" i="28"/>
  <c r="B60" i="28"/>
  <c r="A60" i="28"/>
  <c r="E59" i="28"/>
  <c r="C59" i="28"/>
  <c r="B59" i="28"/>
  <c r="A59" i="28"/>
  <c r="E58" i="28"/>
  <c r="C58" i="28"/>
  <c r="B58" i="28"/>
  <c r="A58" i="28"/>
  <c r="E57" i="28"/>
  <c r="C57" i="28"/>
  <c r="B57" i="28"/>
  <c r="A57" i="28"/>
  <c r="E56" i="28"/>
  <c r="C56" i="28"/>
  <c r="B56" i="28"/>
  <c r="A56" i="28"/>
  <c r="E55" i="28"/>
  <c r="C55" i="28"/>
  <c r="B55" i="28"/>
  <c r="A55" i="28"/>
  <c r="E54" i="28"/>
  <c r="C54" i="28"/>
  <c r="B54" i="28"/>
  <c r="A54" i="28"/>
  <c r="E53" i="28"/>
  <c r="C53" i="28"/>
  <c r="B53" i="28"/>
  <c r="A53" i="28"/>
  <c r="E52" i="28"/>
  <c r="C52" i="28"/>
  <c r="B52" i="28"/>
  <c r="A52" i="28"/>
  <c r="E50" i="28"/>
  <c r="C50" i="28"/>
  <c r="B50" i="28"/>
  <c r="A50" i="28"/>
  <c r="E49" i="28"/>
  <c r="C49" i="28"/>
  <c r="B49" i="28"/>
  <c r="A49" i="28"/>
  <c r="E48" i="28"/>
  <c r="C48" i="28"/>
  <c r="B48" i="28"/>
  <c r="A48" i="28"/>
  <c r="E47" i="28"/>
  <c r="C47" i="28"/>
  <c r="B47" i="28"/>
  <c r="A47" i="28"/>
  <c r="E46" i="28"/>
  <c r="C46" i="28"/>
  <c r="B46" i="28"/>
  <c r="A46" i="28"/>
  <c r="E45" i="28"/>
  <c r="C45" i="28"/>
  <c r="B45" i="28"/>
  <c r="A45" i="28"/>
  <c r="E44" i="28"/>
  <c r="C44" i="28"/>
  <c r="B44" i="28"/>
  <c r="A44" i="28"/>
  <c r="E43" i="28"/>
  <c r="C43" i="28"/>
  <c r="B43" i="28"/>
  <c r="A43" i="28"/>
  <c r="E42" i="28"/>
  <c r="C42" i="28"/>
  <c r="B42" i="28"/>
  <c r="A42" i="28"/>
  <c r="E41" i="28"/>
  <c r="C41" i="28"/>
  <c r="B41" i="28"/>
  <c r="A41" i="28"/>
  <c r="E40" i="28"/>
  <c r="C40" i="28"/>
  <c r="B40" i="28"/>
  <c r="A40" i="28"/>
  <c r="E39" i="28"/>
  <c r="C39" i="28"/>
  <c r="B39" i="28"/>
  <c r="A39" i="28"/>
  <c r="E38" i="28"/>
  <c r="C38" i="28"/>
  <c r="B38" i="28"/>
  <c r="A38" i="28"/>
  <c r="E34" i="28"/>
  <c r="C34" i="28"/>
  <c r="B34" i="28"/>
  <c r="A34" i="28"/>
  <c r="E33" i="28"/>
  <c r="C33" i="28"/>
  <c r="B33" i="28"/>
  <c r="A33" i="28"/>
  <c r="H32" i="28"/>
  <c r="E32" i="28"/>
  <c r="C32" i="28"/>
  <c r="B32" i="28"/>
  <c r="A32" i="28"/>
  <c r="E31" i="28"/>
  <c r="C31" i="28"/>
  <c r="B31" i="28"/>
  <c r="A31" i="28"/>
  <c r="E30" i="28"/>
  <c r="C30" i="28"/>
  <c r="B30" i="28"/>
  <c r="A30" i="28"/>
  <c r="E29" i="28"/>
  <c r="C29" i="28"/>
  <c r="B29" i="28"/>
  <c r="A29" i="28"/>
  <c r="E28" i="28"/>
  <c r="C28" i="28"/>
  <c r="B28" i="28"/>
  <c r="A28" i="28"/>
  <c r="E27" i="28"/>
  <c r="C27" i="28"/>
  <c r="B27" i="28"/>
  <c r="A27" i="28"/>
  <c r="E26" i="28"/>
  <c r="C26" i="28"/>
  <c r="B26" i="28"/>
  <c r="A26" i="28"/>
  <c r="E25" i="28"/>
  <c r="C25" i="28"/>
  <c r="B25" i="28"/>
  <c r="A25" i="28"/>
  <c r="E24" i="28"/>
  <c r="C24" i="28"/>
  <c r="B24" i="28"/>
  <c r="A24" i="28"/>
  <c r="E23" i="28"/>
  <c r="C23" i="28"/>
  <c r="B23" i="28"/>
  <c r="A23" i="28"/>
  <c r="E22" i="28"/>
  <c r="C22" i="28"/>
  <c r="B22" i="28"/>
  <c r="A22" i="28"/>
  <c r="E21" i="28"/>
  <c r="C21" i="28"/>
  <c r="B21" i="28"/>
  <c r="A21" i="28"/>
  <c r="E20" i="28"/>
  <c r="C20" i="28"/>
  <c r="B20" i="28"/>
  <c r="A20" i="28"/>
  <c r="E19" i="28"/>
  <c r="C19" i="28"/>
  <c r="B19" i="28"/>
  <c r="A19" i="28"/>
  <c r="E18" i="28"/>
  <c r="C18" i="28"/>
  <c r="B18" i="28"/>
  <c r="A18" i="28"/>
  <c r="E17" i="28"/>
  <c r="C17" i="28"/>
  <c r="B17" i="28"/>
  <c r="A17" i="28"/>
  <c r="E16" i="28"/>
  <c r="C16" i="28"/>
  <c r="B16" i="28"/>
  <c r="A16" i="28"/>
  <c r="E15" i="28"/>
  <c r="C15" i="28"/>
  <c r="B15" i="28"/>
  <c r="A15" i="28"/>
  <c r="E14" i="28"/>
  <c r="C14" i="28"/>
  <c r="B14" i="28"/>
  <c r="A14" i="28"/>
  <c r="E13" i="28"/>
  <c r="C13" i="28"/>
  <c r="B13" i="28"/>
  <c r="A13" i="28"/>
  <c r="E12" i="28"/>
  <c r="C12" i="28"/>
  <c r="B12" i="28"/>
  <c r="A12" i="28"/>
  <c r="E11" i="28"/>
  <c r="C11" i="28"/>
  <c r="B11" i="28"/>
  <c r="A11" i="28"/>
  <c r="C10" i="28"/>
  <c r="B10" i="28"/>
  <c r="A10" i="28"/>
  <c r="E9" i="28"/>
  <c r="C9" i="28"/>
  <c r="B9" i="28"/>
  <c r="A9" i="28"/>
  <c r="E8" i="28"/>
  <c r="C8" i="28"/>
  <c r="B8" i="28"/>
  <c r="A8" i="28"/>
  <c r="G7" i="28"/>
  <c r="E7" i="28"/>
  <c r="C7" i="28"/>
  <c r="B7" i="28"/>
  <c r="A7" i="28"/>
  <c r="E6" i="28"/>
  <c r="C6" i="28"/>
  <c r="B6" i="28"/>
  <c r="A6" i="28"/>
  <c r="E5" i="28"/>
  <c r="C5" i="28"/>
  <c r="B5" i="28"/>
  <c r="A5" i="28"/>
  <c r="C2" i="28"/>
  <c r="G109" i="1"/>
  <c r="G107" i="1"/>
  <c r="H104" i="1"/>
  <c r="G101" i="1"/>
  <c r="H99" i="1"/>
  <c r="G99" i="1" s="1"/>
  <c r="H98" i="1"/>
  <c r="G98" i="1"/>
  <c r="H97" i="1"/>
  <c r="G97" i="1"/>
  <c r="G96" i="1"/>
  <c r="G91" i="1"/>
  <c r="G86" i="1"/>
  <c r="G84" i="1"/>
  <c r="G74" i="1"/>
  <c r="H72" i="1"/>
  <c r="G72" i="1" s="1"/>
  <c r="G70" i="1"/>
  <c r="G67" i="1"/>
  <c r="G65" i="1"/>
  <c r="H60" i="1"/>
  <c r="G60" i="1"/>
  <c r="H73" i="1"/>
  <c r="I73" i="1" s="1"/>
  <c r="H61" i="28" s="1"/>
  <c r="G59" i="1"/>
  <c r="G58" i="1"/>
  <c r="G57" i="1"/>
  <c r="G56" i="1"/>
  <c r="G55" i="1"/>
  <c r="G54" i="1"/>
  <c r="G53" i="1"/>
  <c r="G52" i="1"/>
  <c r="G51" i="1"/>
  <c r="G50" i="1"/>
  <c r="G49" i="1"/>
  <c r="G39" i="1"/>
  <c r="O32" i="28"/>
  <c r="H35" i="1"/>
  <c r="G35" i="1" s="1"/>
  <c r="O31" i="28"/>
  <c r="G33" i="1"/>
  <c r="G32" i="1"/>
  <c r="G31" i="1"/>
  <c r="G30" i="1"/>
  <c r="G29" i="1"/>
  <c r="G28" i="1"/>
  <c r="G27" i="1"/>
  <c r="G25" i="1"/>
  <c r="G24" i="1"/>
  <c r="H22" i="1"/>
  <c r="G22" i="1" s="1"/>
  <c r="O20" i="28"/>
  <c r="O19" i="28"/>
  <c r="G19" i="1"/>
  <c r="G11" i="1"/>
  <c r="G10" i="1"/>
  <c r="G8" i="1"/>
  <c r="G7" i="1"/>
  <c r="L126" i="28"/>
  <c r="L114" i="28" l="1"/>
  <c r="L85" i="28"/>
  <c r="L84" i="28"/>
  <c r="L83" i="28"/>
  <c r="L82" i="28"/>
  <c r="L81" i="28"/>
  <c r="L80" i="28"/>
  <c r="L79" i="28"/>
  <c r="L77" i="28"/>
  <c r="L76" i="28"/>
  <c r="L78" i="28"/>
  <c r="L75" i="28"/>
  <c r="L74" i="28"/>
  <c r="L73" i="28"/>
  <c r="L72" i="28"/>
  <c r="L71" i="28"/>
  <c r="L70" i="28"/>
  <c r="L62" i="28"/>
  <c r="D8" i="94" s="1"/>
  <c r="L61" i="28"/>
  <c r="L60" i="28"/>
  <c r="L59" i="28"/>
  <c r="L55" i="28"/>
  <c r="L57" i="28"/>
  <c r="L54" i="28"/>
  <c r="L56" i="28"/>
  <c r="L58" i="28"/>
  <c r="L52" i="28"/>
  <c r="L53" i="28"/>
  <c r="L48" i="28"/>
  <c r="L50" i="28"/>
  <c r="L49" i="28"/>
  <c r="L46" i="28"/>
  <c r="C17" i="95" s="1"/>
  <c r="L47" i="28"/>
  <c r="L45" i="28"/>
  <c r="C20" i="95" s="1"/>
  <c r="L43" i="28"/>
  <c r="L42" i="28"/>
  <c r="L44" i="28"/>
  <c r="L39" i="28"/>
  <c r="L41" i="28"/>
  <c r="L38" i="28"/>
  <c r="L40" i="28"/>
  <c r="L34" i="28"/>
  <c r="L33" i="28"/>
  <c r="L27" i="28"/>
  <c r="L24" i="28"/>
  <c r="L32" i="28"/>
  <c r="L29" i="28"/>
  <c r="L26" i="28"/>
  <c r="L23" i="28"/>
  <c r="L31" i="28"/>
  <c r="L28" i="28"/>
  <c r="L25" i="28"/>
  <c r="L30" i="28"/>
  <c r="L22" i="28"/>
  <c r="L21" i="28"/>
  <c r="L20" i="28"/>
  <c r="L19" i="28"/>
  <c r="L18" i="28"/>
  <c r="L17" i="28"/>
  <c r="L15" i="28"/>
  <c r="L14" i="28"/>
  <c r="L13" i="28"/>
  <c r="L12" i="28"/>
  <c r="L11" i="28"/>
  <c r="L9" i="28"/>
  <c r="L8" i="28"/>
  <c r="L6" i="28"/>
  <c r="L5" i="28"/>
  <c r="L7" i="28"/>
  <c r="L16" i="28"/>
  <c r="L116" i="28"/>
  <c r="L117" i="28"/>
  <c r="L115" i="28"/>
  <c r="L118" i="28"/>
  <c r="E10" i="28"/>
  <c r="L10" i="28" s="1"/>
  <c r="G12" i="1"/>
  <c r="G13" i="1"/>
  <c r="G14" i="1"/>
  <c r="G15" i="1"/>
  <c r="G16" i="1"/>
  <c r="G17" i="1"/>
  <c r="O49" i="28"/>
  <c r="O18" i="28"/>
  <c r="F9" i="28"/>
  <c r="D7" i="94" l="1"/>
  <c r="C8" i="95"/>
  <c r="C28" i="95"/>
  <c r="E28" i="95" s="1"/>
  <c r="D20" i="94"/>
  <c r="C9" i="95"/>
  <c r="E9" i="95" s="1"/>
  <c r="D10" i="94"/>
  <c r="C26" i="95"/>
  <c r="E26" i="95" s="1"/>
  <c r="D17" i="94"/>
  <c r="D6" i="94"/>
  <c r="C7" i="95"/>
  <c r="C11" i="95"/>
  <c r="E11" i="95" s="1"/>
  <c r="D12" i="94"/>
  <c r="C10" i="95"/>
  <c r="E10" i="95" s="1"/>
  <c r="D11" i="94"/>
  <c r="C14" i="95"/>
  <c r="D1" i="28"/>
  <c r="C29" i="95"/>
  <c r="E29" i="95" s="1"/>
  <c r="D21" i="94"/>
  <c r="C31" i="95"/>
  <c r="E31" i="95" s="1"/>
  <c r="D23" i="94"/>
  <c r="C30" i="95"/>
  <c r="D22" i="94"/>
  <c r="N8" i="88"/>
  <c r="G8" i="88" s="1"/>
  <c r="L104" i="28"/>
  <c r="F32" i="28"/>
  <c r="F61" i="28"/>
  <c r="F17" i="28"/>
  <c r="F57" i="28"/>
  <c r="F23" i="28"/>
  <c r="F47" i="28"/>
  <c r="F82" i="28"/>
  <c r="F81" i="28"/>
  <c r="F77" i="28"/>
  <c r="F58" i="28"/>
  <c r="F8" i="28"/>
  <c r="F48" i="28"/>
  <c r="F29" i="28"/>
  <c r="F6" i="28"/>
  <c r="F70" i="28"/>
  <c r="F44" i="28"/>
  <c r="F25" i="28"/>
  <c r="F28" i="28"/>
  <c r="F27" i="28"/>
  <c r="F76" i="28"/>
  <c r="F26" i="28"/>
  <c r="F22" i="28"/>
  <c r="F21" i="28"/>
  <c r="F34" i="28"/>
  <c r="F46" i="28"/>
  <c r="F45" i="28"/>
  <c r="F24" i="28"/>
  <c r="F38" i="28"/>
  <c r="F54" i="28"/>
  <c r="F39" i="28"/>
  <c r="F42" i="28"/>
  <c r="H83" i="28"/>
  <c r="F43" i="28"/>
  <c r="F16" i="28"/>
  <c r="F5" i="28"/>
  <c r="F41" i="28"/>
  <c r="G32" i="28"/>
  <c r="G49" i="28"/>
  <c r="F50" i="28"/>
  <c r="F49" i="28"/>
  <c r="F20" i="28"/>
  <c r="G20" i="28"/>
  <c r="F71" i="28"/>
  <c r="F56" i="28"/>
  <c r="F55" i="28"/>
  <c r="F31" i="28"/>
  <c r="F7" i="28"/>
  <c r="F60" i="28"/>
  <c r="G60" i="28"/>
  <c r="G61" i="28"/>
  <c r="G31" i="28"/>
  <c r="F53" i="28"/>
  <c r="F78" i="28"/>
  <c r="F84" i="28"/>
  <c r="F80" i="28"/>
  <c r="D24" i="94" l="1"/>
  <c r="D13" i="94"/>
  <c r="C32" i="95"/>
  <c r="E30" i="95"/>
  <c r="E32" i="95" s="1"/>
  <c r="E7" i="95"/>
  <c r="E12" i="95" s="1"/>
  <c r="C12" i="95"/>
  <c r="F8" i="88"/>
  <c r="G10" i="88"/>
  <c r="F10" i="28"/>
  <c r="F83" i="28"/>
  <c r="C34" i="95" l="1"/>
  <c r="D26" i="94"/>
  <c r="E34" i="95"/>
  <c r="C15" i="95"/>
  <c r="C18" i="95" s="1"/>
  <c r="L129" i="28"/>
  <c r="L131" i="28" s="1"/>
  <c r="B21" i="95" l="1"/>
  <c r="B22" i="95"/>
  <c r="C21" i="9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<sst xmlns="http://schemas.openxmlformats.org/spreadsheetml/2006/main" count="2364" uniqueCount="1152">
  <si>
    <t xml:space="preserve">Unit Number:      </t>
  </si>
  <si>
    <t>Description of Requested Amount from Audited Financial Statements</t>
  </si>
  <si>
    <t>Capital Assets for Governmental Activities</t>
  </si>
  <si>
    <t>Notes</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</si>
  <si>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</si>
  <si>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</si>
  <si>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-Fund Balance Note</t>
  </si>
  <si>
    <t>Notes to the Financial Statements - Capital Asset Information</t>
  </si>
  <si>
    <t>Upload Amounts</t>
  </si>
  <si>
    <t xml:space="preserve">Fiscal Year </t>
  </si>
  <si>
    <t>Water Sewer Dashboard</t>
  </si>
  <si>
    <t>NC County and Municipal Financial Information</t>
  </si>
  <si>
    <t>Description</t>
  </si>
  <si>
    <t>Account #</t>
  </si>
  <si>
    <t>Fiscal Year Reviewer Corrections</t>
  </si>
  <si>
    <t>Fiscal Year Unit Input</t>
  </si>
  <si>
    <t xml:space="preserve">                    FINISHED</t>
  </si>
  <si>
    <t>IMPORT</t>
  </si>
  <si>
    <t>Errors</t>
  </si>
  <si>
    <t>Yes</t>
  </si>
  <si>
    <t>No</t>
  </si>
  <si>
    <t>Cash &amp; Tax Memo</t>
  </si>
  <si>
    <t>Dashboard</t>
  </si>
  <si>
    <t>Review Summary</t>
  </si>
  <si>
    <t>Error Detection</t>
  </si>
  <si>
    <t>Dashboard,
Electric Memo</t>
  </si>
  <si>
    <t>Cash &amp; Tax Memo,
Dashboard</t>
  </si>
  <si>
    <t>Review Summary - FBA</t>
  </si>
  <si>
    <t>General Info used to evaluate health of unit</t>
  </si>
  <si>
    <t>Fiduciary Funds</t>
  </si>
  <si>
    <t>Gov - Net Investment in Capital Assets</t>
  </si>
  <si>
    <t>Gov - Restricted Net Position</t>
  </si>
  <si>
    <t>Gov - Unrestricted Net Position</t>
  </si>
  <si>
    <t>Gov - Any Adj. to Beginning Net Position</t>
  </si>
  <si>
    <t>How Data is used</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</si>
  <si>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</si>
  <si>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</si>
  <si>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</si>
  <si>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</si>
  <si>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</si>
  <si>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</si>
  <si>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</si>
  <si>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</si>
  <si>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</si>
  <si>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</si>
  <si>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</si>
  <si>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</si>
  <si>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</si>
  <si>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</si>
  <si>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</si>
  <si>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</si>
  <si>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</si>
  <si>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</si>
  <si>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</si>
  <si>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Total Expenses</t>
  </si>
  <si>
    <t xml:space="preserve">Charges for services </t>
  </si>
  <si>
    <t>Operating grants and contributions</t>
  </si>
  <si>
    <t>Capital grants and contributions</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</si>
  <si>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</si>
  <si>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</si>
  <si>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</si>
  <si>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</si>
  <si>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</si>
  <si>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</si>
  <si>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</si>
  <si>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</si>
  <si>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</si>
  <si>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Fiduciary Statements</t>
  </si>
  <si>
    <t>Cash and Investment Note</t>
  </si>
  <si>
    <t>OPEB Note</t>
  </si>
  <si>
    <t>Fund Balance Note</t>
  </si>
  <si>
    <t>Accumulated depreciation</t>
  </si>
  <si>
    <t>Gov.-Capital Assets Schedule in the Notes</t>
  </si>
  <si>
    <t>Gov - Restricted Cash &amp; Investments</t>
  </si>
  <si>
    <t>GA-Total Unrestricted Cash &amp; Investments</t>
  </si>
  <si>
    <t>Bus - Unrestricted Cash &amp; Investments</t>
  </si>
  <si>
    <t>Bus - Restricted Cash &amp; Investments</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</si>
  <si>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</si>
  <si>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</si>
  <si>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</si>
  <si>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</si>
  <si>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</si>
  <si>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</si>
  <si>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</si>
  <si>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</si>
  <si>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</si>
  <si>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</si>
  <si>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</si>
  <si>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RSS</t>
  </si>
  <si>
    <t>Gen Fund - Nonspendable</t>
  </si>
  <si>
    <t>Gen Fund - Total Fund Balance per report</t>
  </si>
  <si>
    <t>Gen Fund - Total Revenue</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</si>
  <si>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</si>
  <si>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</si>
  <si>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</si>
  <si>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</si>
  <si>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</si>
  <si>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</si>
  <si>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</si>
  <si>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</si>
  <si>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</si>
  <si>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Fiduciary - Cash and Investments</t>
  </si>
  <si>
    <t>Cash and Investment - Bond Proceeds - all Funds</t>
  </si>
  <si>
    <t>Gen Fund - Encumbrances</t>
  </si>
  <si>
    <t>Amt of the GF Fund Bal. approp. in next year's budget</t>
  </si>
  <si>
    <t>GA-Total Depreciable capital assets, gross</t>
  </si>
  <si>
    <t>CCH Unit Type</t>
  </si>
  <si>
    <t>CCH Unit Code</t>
  </si>
  <si>
    <t>Prior Year Amts.</t>
  </si>
  <si>
    <t>Combined Totals of all Proprietary Funds - Cash Flow from Operating</t>
  </si>
  <si>
    <t>Combined Totals of all Proprietary Funds - Capital Contributions</t>
  </si>
  <si>
    <t>Select Your Unit's Name from the drop down box in cell D2</t>
  </si>
  <si>
    <t>Notes to the Financial Statements - Law Enforcement Officers' Special Separation Allowance Note</t>
  </si>
  <si>
    <t>LEO Note</t>
  </si>
  <si>
    <t>Notes to the Financial Statements -Cash and Investments - Bond/Debt Proceeds</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</si>
  <si>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</si>
  <si>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</si>
  <si>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</si>
  <si>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</si>
  <si>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</si>
  <si>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</si>
  <si>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</si>
  <si>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</si>
  <si>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GW-positive internal balance</t>
  </si>
  <si>
    <t>GW-negative internal balance</t>
  </si>
  <si>
    <t>Gov Acc Dep - Capital Assets</t>
  </si>
  <si>
    <t>Error Amounts</t>
  </si>
  <si>
    <t>Advance To: Interfund loan receivable-portion of repayment plan longer than 12 months</t>
  </si>
  <si>
    <t>GF-Advance To - Asset</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</si>
  <si>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</si>
  <si>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</si>
  <si>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</si>
  <si>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</si>
  <si>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</si>
  <si>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</si>
  <si>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</si>
  <si>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</si>
  <si>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</si>
  <si>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</si>
  <si>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</si>
  <si>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</si>
  <si>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</si>
  <si>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https://www.nctreasurer.com/slg/lfm/financial-analysis/Pages/Analysis-by-Population.aspx</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</si>
  <si>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</si>
  <si>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</si>
  <si>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</si>
  <si>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</si>
  <si>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</si>
  <si>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</si>
  <si>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OPEB
 Note or RSI</t>
  </si>
  <si>
    <t>Notes or formulas</t>
  </si>
  <si>
    <t>OPEB
RSI</t>
  </si>
  <si>
    <t>LEO
RSI</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</si>
  <si>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</si>
  <si>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</si>
  <si>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</si>
  <si>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Pension note or RSI</t>
  </si>
  <si>
    <t>Notes to the Financial Statements - Pension Note</t>
  </si>
  <si>
    <t>Net Pension Liability</t>
  </si>
  <si>
    <t>Determination of Fiscal Health</t>
  </si>
  <si>
    <t>Fund Balance, Unassigned</t>
  </si>
  <si>
    <t>Debt Service Fund</t>
  </si>
  <si>
    <t>Please enter the Total Fund Balance for any Debt Service Funds</t>
  </si>
  <si>
    <t>Quick Ratio</t>
  </si>
  <si>
    <t>Current Liabilities - bond anticipation notes</t>
  </si>
  <si>
    <t>Current Liabilities - OPEB</t>
  </si>
  <si>
    <t>Current Liabilities - current liabilities payable from restricted assets</t>
  </si>
  <si>
    <t>Current Liabilities - current pension liabilities</t>
  </si>
  <si>
    <t>Current Liabilities - current compensated absences</t>
  </si>
  <si>
    <t>Total Current Liabilities including current portion of long-term debt</t>
  </si>
  <si>
    <t xml:space="preserve"> GF - Fund balance, Assigned </t>
  </si>
  <si>
    <t>GF - Fund Balance, Unassigned</t>
  </si>
  <si>
    <t>Acct #</t>
  </si>
  <si>
    <t>Fund balance, Assigned (total of all assigned components)</t>
  </si>
  <si>
    <t>Amount of the General Fund Balance appropriated in next year's budget. As reported on the General Fund Balance Sheet.</t>
  </si>
  <si>
    <t>Unit Data From Audit Worksheet</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</si>
  <si>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</si>
  <si>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</si>
  <si>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</si>
  <si>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</si>
  <si>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</si>
  <si>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</si>
  <si>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</si>
  <si>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</si>
  <si>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</si>
  <si>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</si>
  <si>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</si>
  <si>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</si>
  <si>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</si>
  <si>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</si>
  <si>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Total OPEB benefits - total OPEB liability
If you do not provide benefit, please enter 0</t>
  </si>
  <si>
    <t>Total OPEB benefits- OPEB plan fiduciary net position
If no fiduciary net position, enter 0</t>
  </si>
  <si>
    <t>OPEB-Plan's fiduciary net position as a % of total OPEB liability</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</si>
  <si>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</si>
  <si>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</si>
  <si>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</si>
  <si>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</si>
  <si>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</si>
  <si>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</si>
  <si>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</si>
  <si>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</si>
  <si>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</si>
  <si>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</si>
  <si>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</si>
  <si>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</si>
  <si>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Dashboard; Determination of Fiscal Health</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</si>
  <si>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</si>
  <si>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</si>
  <si>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</si>
  <si>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</si>
  <si>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</si>
  <si>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</si>
  <si>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</si>
  <si>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</si>
  <si>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</si>
  <si>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</si>
  <si>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</si>
  <si>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</si>
  <si>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</si>
  <si>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</si>
  <si>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</si>
  <si>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Is the Independent Auditor's Report Opinion Unmodified?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</si>
  <si>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</si>
  <si>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</si>
  <si>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</si>
  <si>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</si>
  <si>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</si>
  <si>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</si>
  <si>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</si>
  <si>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Decrease</t>
  </si>
  <si>
    <t>No Change</t>
  </si>
  <si>
    <t>Performance Indicator</t>
  </si>
  <si>
    <t>Unit Number:</t>
  </si>
  <si>
    <t>Equal or greater than 1</t>
  </si>
  <si>
    <t>Date the Auditor presented or plans to present the Audit to the Governing Board</t>
  </si>
  <si>
    <t>hidden data</t>
  </si>
  <si>
    <t>TD Auditor</t>
  </si>
  <si>
    <t>Does Unit expect to issue debt next fiscal year</t>
  </si>
  <si>
    <t>Auditor indicated that there was at least one Performance indicator of Concern on the PI tab</t>
  </si>
  <si>
    <t>Unit Name:</t>
  </si>
  <si>
    <t>D</t>
  </si>
  <si>
    <t>E</t>
  </si>
  <si>
    <t>F</t>
  </si>
  <si>
    <t>G</t>
  </si>
  <si>
    <t>H</t>
  </si>
  <si>
    <t>accounts set-up in 2020 that are equivalent to account 336</t>
  </si>
  <si>
    <t>Cell L219 contains formula to sum accounts listed in cell E219</t>
  </si>
  <si>
    <t xml:space="preserve">Gov - Select Current Liabilities </t>
  </si>
  <si>
    <t>Cell L224 contains link that has to be relinked to prior year  "YYYY Data(H)" tab</t>
  </si>
  <si>
    <t>must be populated  in L column for database upload</t>
  </si>
  <si>
    <t xml:space="preserve"> formula in E column - use for handling date from TD Info Completed by Auditor tab uploading to database</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</si>
  <si>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</si>
  <si>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</si>
  <si>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</si>
  <si>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Did the Unit have any of the following occur:
1.  Bond covenants were not met
2.  Debt service payments made late?  Deferred payments authorized by LGC or other state
     agencies should not be counted as late for purposes of this question.</t>
  </si>
  <si>
    <t>Minimum Threshold</t>
  </si>
  <si>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</si>
  <si>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</si>
  <si>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</si>
  <si>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</si>
  <si>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</si>
  <si>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</si>
  <si>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</si>
  <si>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</si>
  <si>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</si>
  <si>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</si>
  <si>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</si>
  <si>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</si>
  <si>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</si>
  <si>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</si>
  <si>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</si>
  <si>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</si>
  <si>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</si>
  <si>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</si>
  <si>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</si>
  <si>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</si>
  <si>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</si>
  <si>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</si>
  <si>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</si>
  <si>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</si>
  <si>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</si>
  <si>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</si>
  <si>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</si>
  <si>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</si>
  <si>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</si>
  <si>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</si>
  <si>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</si>
  <si>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</si>
  <si>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</si>
  <si>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</si>
  <si>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</si>
  <si>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</si>
  <si>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</si>
  <si>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</si>
  <si>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</si>
  <si>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</si>
  <si>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</si>
  <si>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</si>
  <si>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</si>
  <si>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t>Messages</t>
  </si>
  <si>
    <t>Leave blank if data not available</t>
  </si>
  <si>
    <t>Debt Service Fund Balance</t>
  </si>
  <si>
    <t>Did unit have problems with debt service payments being late, debt restructured or not meeting bond covenants</t>
  </si>
  <si>
    <t>Unit Data from Audit Worksheet tab: (13-534)/14</t>
  </si>
  <si>
    <t>Select Unit Name from Drop Down List</t>
  </si>
  <si>
    <t>Section 1: Data Collection NOTE:  the data submitted below may be used in various published reports</t>
  </si>
  <si>
    <t>GENERAL FUND:</t>
  </si>
  <si>
    <t>Unit Results</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</si>
  <si>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</si>
  <si>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</si>
  <si>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</si>
  <si>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</si>
  <si>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I</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</si>
  <si>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</si>
  <si>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</si>
  <si>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</si>
  <si>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</si>
  <si>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</si>
  <si>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</si>
  <si>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</si>
  <si>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</si>
  <si>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</si>
  <si>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</si>
  <si>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</si>
  <si>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</si>
  <si>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</si>
  <si>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</si>
  <si>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</si>
  <si>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Intergovernmental Data Code</t>
  </si>
  <si>
    <t>Comb-Proprietary-Current Assets less restricted assets and deferred outflows</t>
  </si>
  <si>
    <t>C-EF- Current liabilities (Inc. Def Rev, Excl. BANs &amp; Comp Abs)</t>
  </si>
  <si>
    <t>Combined Total of all Proprietary Funds - Change in Net Position</t>
  </si>
  <si>
    <t>Combined Totals of all Proprietary Funds - Depreciation &amp; Amortization Expense</t>
  </si>
  <si>
    <t>Gov - Select Current Liabilities</t>
  </si>
  <si>
    <t>GA- Total General revenues (No transfers, special, extraordinary items)(SOA)</t>
  </si>
  <si>
    <t>Gen Fund - Any Adj. to Beginning Net Position</t>
  </si>
  <si>
    <t>Gen Fund - Total Expenditures</t>
  </si>
  <si>
    <t>Gen Fund - Proceeds from LTD</t>
  </si>
  <si>
    <t>Comb-Proprietary Funds- Inventories &amp; Prepaids in Curr Assets</t>
  </si>
  <si>
    <t>OPEB
1-implicit rate only
2-no benefit
3-benfit
4- state health plan</t>
  </si>
  <si>
    <t>Yes  or "1" indicates unit has defined benefit other than the ones adm. By the state</t>
  </si>
  <si>
    <t>GF - Advance to</t>
  </si>
  <si>
    <t>Compliance opinion - enter "1" for clean Opinion or "2" for other than clean opinion</t>
  </si>
  <si>
    <t>LEO - plan's fiduary net position as a % of total pension liability</t>
  </si>
  <si>
    <t>Do you expect to issue debt requiring LGC approval within 12 months from the date that the audit is submitted - select "1" for year and "2" for no</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</si>
  <si>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</si>
  <si>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</si>
  <si>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</si>
  <si>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</si>
  <si>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</si>
  <si>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</si>
  <si>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</si>
  <si>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Debt Service Funds Total Fund Balance</t>
  </si>
  <si>
    <t>OPEB- Total OPEB liability</t>
  </si>
  <si>
    <t>OPEB-OPEB plan fiduciary net position</t>
  </si>
  <si>
    <t>Single Audit Only - Other CARES Act /Coronavirus funding</t>
  </si>
  <si>
    <t>TD-Was a Unmodified Audit Opinion issued?</t>
  </si>
  <si>
    <t>TD-Was there a finding for lack of segregation of duties at this unit?</t>
  </si>
  <si>
    <t>Cindy</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</si>
  <si>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</si>
  <si>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</si>
  <si>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</si>
  <si>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</si>
  <si>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TD-Is there is a going concern finding noted in the audit report?</t>
  </si>
  <si>
    <t>TD-Number of significant deficiency findings (other than in Questions 10-13 )</t>
  </si>
  <si>
    <t>TD-Number of material weaknesses findings (other than in Questions 10-13)</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</si>
  <si>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</si>
  <si>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</si>
  <si>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</si>
  <si>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</si>
  <si>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</si>
  <si>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CFO</t>
  </si>
  <si>
    <t>FINANCE OFFICER</t>
  </si>
  <si>
    <t>Date the FO signed the Data Input worksheet</t>
  </si>
  <si>
    <t>Telephone number of the FO who signed the data input worksheet</t>
  </si>
  <si>
    <t>E-mail address of FO who signed the data input worksheet</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</si>
  <si>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</si>
  <si>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</si>
  <si>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</si>
  <si>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</si>
  <si>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</si>
  <si>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</si>
  <si>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</si>
  <si>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</si>
  <si>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</si>
  <si>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</si>
  <si>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</si>
  <si>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</si>
  <si>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</si>
  <si>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</si>
  <si>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</si>
  <si>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</si>
  <si>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</si>
  <si>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</si>
  <si>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</si>
  <si>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</si>
  <si>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</si>
  <si>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</si>
  <si>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</si>
  <si>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</si>
  <si>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</si>
  <si>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</si>
  <si>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</si>
  <si>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</si>
  <si>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Worksheet</t>
  </si>
  <si>
    <t>Robert</t>
  </si>
  <si>
    <t>Karen</t>
  </si>
  <si>
    <t>yes</t>
  </si>
  <si>
    <t>1/1/2018</t>
  </si>
  <si>
    <t>Governmental Activities - Benchmarking Tool uses account 336 in the code to calculate liquidity quick ratio.  Must be included on imported to CCH and SQL database.  Memos used these accounts as well.</t>
  </si>
  <si>
    <t>Telephone Number and Ext., etc.</t>
  </si>
  <si>
    <t>formula code</t>
  </si>
  <si>
    <t>3/1/2021</t>
  </si>
  <si>
    <t>Joseph</t>
  </si>
  <si>
    <t>permanent</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</si>
  <si>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</si>
  <si>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</si>
  <si>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</si>
  <si>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1.</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</si>
  <si>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</si>
  <si>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</si>
  <si>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</si>
  <si>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 xml:space="preserve">Is there is a going concern finding noted in the audit report? </t>
  </si>
  <si>
    <t>Date (MM/DD/YYYY)</t>
  </si>
  <si>
    <t>Trial Balance</t>
  </si>
  <si>
    <t xml:space="preserve">NC DEPARTMENT OF STATE TREASURER- STATE AND LOCAL GOVERNMENT FINANCE DIVISION
TD Info Completed by Auditor
</t>
  </si>
  <si>
    <t>Please see the INSTRUCTIONS worksheet before completing this form</t>
  </si>
  <si>
    <t xml:space="preserve">Explanation of Performance Indicator
</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</si>
  <si>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</si>
  <si>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John</t>
  </si>
  <si>
    <t>Jeff</t>
  </si>
  <si>
    <t>Ange</t>
  </si>
  <si>
    <t>Jones</t>
  </si>
  <si>
    <t>Cindy Ange</t>
  </si>
  <si>
    <t>Executive Director</t>
  </si>
  <si>
    <t>Director of Finance</t>
  </si>
  <si>
    <t>Finance Manager</t>
  </si>
  <si>
    <t>Treasurer</t>
  </si>
  <si>
    <t>252-789-4330</t>
  </si>
  <si>
    <t>cange@martincountyncgov.com</t>
  </si>
  <si>
    <t>GF FBA% of Exp w/o Powell Bill Formula: (506+536-4-5-6-11+647)/(532+20+509-533-508)</t>
  </si>
  <si>
    <t>Debra</t>
  </si>
  <si>
    <r>
      <t xml:space="preserve">Mark to Market unrealized losses in the General Fund.  </t>
    </r>
    <r>
      <rPr>
        <sz val="11"/>
        <color theme="5" tint="-0.249977111117893"/>
        <rFont val="Calibri"/>
        <family val="2"/>
        <scheme val="minor"/>
      </rPr>
      <t>(enter as a negative number)</t>
    </r>
  </si>
  <si>
    <t>Enterprise Funds other than WS and Electric</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</si>
  <si>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</si>
  <si>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</si>
  <si>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</si>
  <si>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</si>
  <si>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</si>
  <si>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</si>
  <si>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Combined Proprietary Funds - Change in Cash Flow Statement</t>
  </si>
  <si>
    <t>Alamance County Transportation Authority</t>
  </si>
  <si>
    <t>Albemarle District Jail Commission</t>
  </si>
  <si>
    <t>Albemarle Regional Solid Waste</t>
  </si>
  <si>
    <t>Appalcart</t>
  </si>
  <si>
    <t>Bald Head Island Transportation Authority</t>
  </si>
  <si>
    <t>Bear Paw Recreation and Security Service District</t>
  </si>
  <si>
    <t>Bertie-Martin Regional Jail</t>
  </si>
  <si>
    <t>Cape Fear Public Transportation Authority</t>
  </si>
  <si>
    <t>Centennial Authority</t>
  </si>
  <si>
    <t>Choanoke Public Transportation Authority</t>
  </si>
  <si>
    <t>Clay County Rural Development Authority</t>
  </si>
  <si>
    <t>Coastal Regional Solid Waste Management Authority</t>
  </si>
  <si>
    <t>Davie County Watershed Improvement Commission</t>
  </si>
  <si>
    <t>Downtown Boone Development Association</t>
  </si>
  <si>
    <t>Downtown Oxford Economic Development Corporation</t>
  </si>
  <si>
    <t>Durham-Wake Counties Research and Production Service District</t>
  </si>
  <si>
    <t>Elizabeth City-Pasquotank County Economic Development Commission</t>
  </si>
  <si>
    <t>Goldsboro-Wayne Transportation Authority</t>
  </si>
  <si>
    <t>Graham County Rural Development Authority</t>
  </si>
  <si>
    <t>Hatteras Village Community Center District</t>
  </si>
  <si>
    <t>K. A. R. T. S.</t>
  </si>
  <si>
    <t>Lake Norman Marine Commission</t>
  </si>
  <si>
    <t>Lake Wylie Marine Commission</t>
  </si>
  <si>
    <t>Madison-Mayodan Recreation Commission</t>
  </si>
  <si>
    <t>Mecklenburg Emergency Medical Services</t>
  </si>
  <si>
    <t>MI Connection Communications System</t>
  </si>
  <si>
    <t>Oxford Parking Authority</t>
  </si>
  <si>
    <t>Person-Caswell Lake Authority</t>
  </si>
  <si>
    <t>Piedmont Authority For Regional Transportation</t>
  </si>
  <si>
    <t>Research Triangle Regional Public Transportation Authority</t>
  </si>
  <si>
    <t>Rodanthe-Waves-Salvo Community Center District</t>
  </si>
  <si>
    <t>Scotland County Historic Properties Commission</t>
  </si>
  <si>
    <t>South Granville Memorial Gardens</t>
  </si>
  <si>
    <t>Stumpy Point Community Center District</t>
  </si>
  <si>
    <t>Wanchese Community Center District</t>
  </si>
  <si>
    <t>Western Carteret Interlocal Cooperation Agency</t>
  </si>
  <si>
    <t>Western Piedmont Regional Transit Authority</t>
  </si>
  <si>
    <t>Wilkes Transportation Authority</t>
  </si>
  <si>
    <t>Yancey County Economic Development Commission</t>
  </si>
  <si>
    <t>Terri</t>
  </si>
  <si>
    <t>Judy</t>
  </si>
  <si>
    <t>William</t>
  </si>
  <si>
    <t>Dale</t>
  </si>
  <si>
    <t>Amy</t>
  </si>
  <si>
    <t>Hak</t>
  </si>
  <si>
    <t>Linda</t>
  </si>
  <si>
    <t>Kathy</t>
  </si>
  <si>
    <t>Carol</t>
  </si>
  <si>
    <t>Morris</t>
  </si>
  <si>
    <t>Denise</t>
  </si>
  <si>
    <t>Shelly</t>
  </si>
  <si>
    <t>Connie</t>
  </si>
  <si>
    <t>Saundra</t>
  </si>
  <si>
    <t>Roberta</t>
  </si>
  <si>
    <t>Beth</t>
  </si>
  <si>
    <t>Sally</t>
  </si>
  <si>
    <t>Angie</t>
  </si>
  <si>
    <t>Powers-Hebert</t>
  </si>
  <si>
    <t>Midgett</t>
  </si>
  <si>
    <t>Arwood</t>
  </si>
  <si>
    <t>Straub</t>
  </si>
  <si>
    <t>House</t>
  </si>
  <si>
    <t>Perry</t>
  </si>
  <si>
    <t>Rinaldo</t>
  </si>
  <si>
    <t>Blackwelder</t>
  </si>
  <si>
    <t>Davis</t>
  </si>
  <si>
    <t>Ung</t>
  </si>
  <si>
    <t>Hall</t>
  </si>
  <si>
    <t>Harris</t>
  </si>
  <si>
    <t>O'Neal</t>
  </si>
  <si>
    <t>Sample</t>
  </si>
  <si>
    <t>Strosser</t>
  </si>
  <si>
    <t>Forward</t>
  </si>
  <si>
    <t>Conklin</t>
  </si>
  <si>
    <t>Freeman</t>
  </si>
  <si>
    <t>Hobbs</t>
  </si>
  <si>
    <t>Griffith</t>
  </si>
  <si>
    <t>DeFosse</t>
  </si>
  <si>
    <t>Sowers</t>
  </si>
  <si>
    <t>Gentry</t>
  </si>
  <si>
    <t>12/1/2014</t>
  </si>
  <si>
    <t>4/1/2003</t>
  </si>
  <si>
    <t>4/1/2010</t>
  </si>
  <si>
    <t>4/1/2007</t>
  </si>
  <si>
    <t>4/10/2018</t>
  </si>
  <si>
    <t>5/1/2004</t>
  </si>
  <si>
    <t>7/5/2016</t>
  </si>
  <si>
    <t>12/1/2020</t>
  </si>
  <si>
    <t>5/26/1998</t>
  </si>
  <si>
    <t>5/2/2016</t>
  </si>
  <si>
    <t>12/16/2002</t>
  </si>
  <si>
    <t>9/16/2013</t>
  </si>
  <si>
    <t>1/1/2011</t>
  </si>
  <si>
    <t>3/1/2009</t>
  </si>
  <si>
    <t>3/17/2017</t>
  </si>
  <si>
    <t>Terri Powers-Hebert</t>
  </si>
  <si>
    <t>Robert Jones</t>
  </si>
  <si>
    <t>Judy Arwood</t>
  </si>
  <si>
    <t>Debra Straub</t>
  </si>
  <si>
    <t>John House</t>
  </si>
  <si>
    <t>Pamela Perry</t>
  </si>
  <si>
    <t>William Rinaldo</t>
  </si>
  <si>
    <t>Dale Blackwelder</t>
  </si>
  <si>
    <t>Amy Davis</t>
  </si>
  <si>
    <t>Hak B Ung</t>
  </si>
  <si>
    <t>Linda Hall</t>
  </si>
  <si>
    <t>Kathy Harris</t>
  </si>
  <si>
    <t>Carol O'Neal</t>
  </si>
  <si>
    <t>Morris Sample</t>
  </si>
  <si>
    <t>Denise Strosser</t>
  </si>
  <si>
    <t>Shelly Forward</t>
  </si>
  <si>
    <t>Connie Conklin</t>
  </si>
  <si>
    <t>Saundra Freeman</t>
  </si>
  <si>
    <t>Roberta Midgett</t>
  </si>
  <si>
    <t>Beth Hobbs</t>
  </si>
  <si>
    <t>Steve McNally</t>
  </si>
  <si>
    <t>Jeff Griffith</t>
  </si>
  <si>
    <t>Sally DeFosse</t>
  </si>
  <si>
    <t>Karen Sowers</t>
  </si>
  <si>
    <t>Angie Gentry</t>
  </si>
  <si>
    <t>JAMIE MCMAHAN</t>
  </si>
  <si>
    <t>Interim Finance Director</t>
  </si>
  <si>
    <t>Executive Director/Finance Officer</t>
  </si>
  <si>
    <t>Finance Director, Centralina Regional Council</t>
  </si>
  <si>
    <t>CFO/Director of Finance and Administration</t>
  </si>
  <si>
    <t>10/7/2021</t>
  </si>
  <si>
    <t>336-222-0565</t>
  </si>
  <si>
    <t>252-335-4844</t>
  </si>
  <si>
    <t>252-338-4453</t>
  </si>
  <si>
    <t>828-297-1300 ext.107</t>
  </si>
  <si>
    <t>910-712-2217</t>
  </si>
  <si>
    <t>828-644-0808</t>
  </si>
  <si>
    <t>910-343-0106</t>
  </si>
  <si>
    <t>919-829-8132</t>
  </si>
  <si>
    <t>252-539-2022 ext.226</t>
  </si>
  <si>
    <t>828-389-8940</t>
  </si>
  <si>
    <t>252-633-1564</t>
  </si>
  <si>
    <t>336-751-5011</t>
  </si>
  <si>
    <t>828-406-1707</t>
  </si>
  <si>
    <t>919-603-1125</t>
  </si>
  <si>
    <t>919-433-1664</t>
  </si>
  <si>
    <t>252-338-0169</t>
  </si>
  <si>
    <t>252-995-4901</t>
  </si>
  <si>
    <t>704-608-8660</t>
  </si>
  <si>
    <t>704-348-2704</t>
  </si>
  <si>
    <t>336-548-2789</t>
  </si>
  <si>
    <t>704-943-6110</t>
  </si>
  <si>
    <t>336-291-4320</t>
  </si>
  <si>
    <t>919-485-7415</t>
  </si>
  <si>
    <t>252-995-7900 ext.3945</t>
  </si>
  <si>
    <t>910-277-2405</t>
  </si>
  <si>
    <t>919-603-1301</t>
  </si>
  <si>
    <t>252-473-3390</t>
  </si>
  <si>
    <t>252-475-5733</t>
  </si>
  <si>
    <t>252-764-2723</t>
  </si>
  <si>
    <t>828-465-7644</t>
  </si>
  <si>
    <t>336-838-1272 ext.107</t>
  </si>
  <si>
    <t>828-682-7722</t>
  </si>
  <si>
    <t>accthr@acta-nc.com</t>
  </si>
  <si>
    <t>rgjones@albemarlejail.org</t>
  </si>
  <si>
    <t>financeofficer@appalcart.com</t>
  </si>
  <si>
    <t>dmsnchome@hotmail.com</t>
  </si>
  <si>
    <t>jhouse@centauth.com</t>
  </si>
  <si>
    <t>pperry@choanokepta.org</t>
  </si>
  <si>
    <t>chatugeshoresgolf@gmail.com</t>
  </si>
  <si>
    <t>jmonette@crswma.com</t>
  </si>
  <si>
    <t>wrd1700@aol.com</t>
  </si>
  <si>
    <t>amy.davis@townofboone.net</t>
  </si>
  <si>
    <t>hak.ung@oxfordnc.org</t>
  </si>
  <si>
    <t>hall@rtp.org</t>
  </si>
  <si>
    <t>kharris@ecpcedc.com</t>
  </si>
  <si>
    <t>wsample@charter.net</t>
  </si>
  <si>
    <t>dstrosser@centralina.org</t>
  </si>
  <si>
    <t>conniec@partnc.org</t>
  </si>
  <si>
    <t>sfreeman@gotriangle.org</t>
  </si>
  <si>
    <t>midgettr@fnb-corp.com</t>
  </si>
  <si>
    <t>bhobbs@scotlandcounty.org</t>
  </si>
  <si>
    <t>steve.mcnally@granvillecounty.org</t>
  </si>
  <si>
    <t>sallyd@darenc.com</t>
  </si>
  <si>
    <t>wcfd1@bizec.rr.com</t>
  </si>
  <si>
    <t>a.gentry@wta1.org</t>
  </si>
  <si>
    <t>JAMIE.MCMAHAN@YANCEYCOUNTYNC.GOV</t>
  </si>
  <si>
    <t>DIW batch total</t>
  </si>
  <si>
    <t>Comb-Proprietary Funds-Current Assets 
Exclude: any restricted assets
                  deferred outflows.</t>
  </si>
  <si>
    <t>=626-627-628-629-630-631-632 (632 will not be included on DIW)</t>
  </si>
  <si>
    <t>ENTERPRISE FUND:</t>
  </si>
  <si>
    <t>Net Position</t>
  </si>
  <si>
    <t>Combined Totals of all Proprietary Funds - Amount of Inventories and Prepaids in current assets</t>
  </si>
  <si>
    <t>McNally</t>
  </si>
  <si>
    <t>EXECUTIVE DIRECTOR</t>
  </si>
  <si>
    <t>Chief Finance Officer</t>
  </si>
  <si>
    <t>919-736-1374</t>
  </si>
  <si>
    <r>
      <t xml:space="preserve">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t>
    </r>
    <r>
      <rPr>
        <b/>
        <sz val="12"/>
        <color theme="1"/>
        <rFont val="Calibri"/>
        <family val="2"/>
        <scheme val="minor"/>
      </rPr>
      <t xml:space="preserve"> Note that 8.33% represents enough fund balance to cover only one month of expenditures.</t>
    </r>
    <r>
      <rPr>
        <sz val="12"/>
        <color theme="1"/>
        <rFont val="Calibri"/>
        <family val="2"/>
        <scheme val="minor"/>
      </rPr>
      <t xml:space="preserve">  Normally, a unit has to either increase revenues or decrease expenditures to increase fund balance available. 
This calculation looks at fund balance available plus debt service fund balance (if applicable).  This number is them divided by the total of total expenditures plus transfers out less bond proceeds.
</t>
    </r>
  </si>
  <si>
    <t>TD Info Completed by Auditor tab: CCH acct # 973</t>
  </si>
  <si>
    <t>2.</t>
  </si>
  <si>
    <t>3.</t>
  </si>
  <si>
    <t>4.</t>
  </si>
  <si>
    <t>5.</t>
  </si>
  <si>
    <t>TD Info Completed by Auditor : 1058, 955 and 957</t>
  </si>
  <si>
    <t>Mark to Market unrealized losses in the General Fund</t>
  </si>
  <si>
    <t>If unit is an employer participant in one of the State Cost Sharing Plans rows 78-80 should be blank.  Unless they have an additional single employer plan.</t>
  </si>
  <si>
    <t>Number of significant deficiency findings</t>
  </si>
  <si>
    <t>Number of material weaknesses findings</t>
  </si>
  <si>
    <t>Number of other matters that auditor asked the unit to respond to</t>
  </si>
  <si>
    <t>Riegelwood Sanitary District</t>
  </si>
  <si>
    <t>910-655-2523</t>
  </si>
  <si>
    <t>Unit Data from Audit Worksheet tab: (506+536-4-5-6+647)/(532+509+20-533-508)</t>
  </si>
  <si>
    <t>Did your audit disclose as a finding any statutory violations (not including budget violations) (Yes or No)</t>
  </si>
  <si>
    <t xml:space="preserve"> Did the unit have a board-appointed finance officer the entire fiscal year (Yes or No)</t>
  </si>
  <si>
    <r>
      <t xml:space="preserve">Telephone number - </t>
    </r>
    <r>
      <rPr>
        <b/>
        <sz val="11"/>
        <color theme="1"/>
        <rFont val="Calibri"/>
        <family val="2"/>
        <scheme val="minor"/>
      </rPr>
      <t>enter only telephone number</t>
    </r>
    <r>
      <rPr>
        <sz val="11"/>
        <color theme="1"/>
        <rFont val="Calibri"/>
        <family val="2"/>
        <scheme val="minor"/>
      </rPr>
      <t xml:space="preserve">    ###-###-####</t>
    </r>
  </si>
  <si>
    <r>
      <t xml:space="preserve">Do you expect to issue debt requiring LGC approval within 12 months from the date that the audit is submitted - </t>
    </r>
    <r>
      <rPr>
        <b/>
        <sz val="11"/>
        <color theme="1"/>
        <rFont val="Calibri"/>
        <family val="2"/>
        <scheme val="minor"/>
      </rPr>
      <t>select "1" for yes and "2" for no from drop down list.</t>
    </r>
  </si>
  <si>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</si>
  <si>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t xml:space="preserve">Calculation of Fund Balance Available at June 30 
Including Debt Service Fund for Performance Indicator
</t>
  </si>
  <si>
    <t>Account Number</t>
  </si>
  <si>
    <t>Calculation</t>
  </si>
  <si>
    <t>Fund Balance Available for Performance Indicator</t>
  </si>
  <si>
    <t>General Fund Cash and investments - unrestricted…........................................................................................................</t>
  </si>
  <si>
    <t>General Fund Cash and investments - restricted…........................................................................................................</t>
  </si>
  <si>
    <t>Debt Service Fund Fund Balance…..................................................................................................................................</t>
  </si>
  <si>
    <t>Less:</t>
  </si>
  <si>
    <t>Liabilities- General Fund…...................................................................................................................................................</t>
  </si>
  <si>
    <t>Gen Fund - Current Liabilities</t>
  </si>
  <si>
    <t>Encumbrances at June 30 - General Fund (listed in the notes)</t>
  </si>
  <si>
    <t>Unavailable or unearned revenues arising from cash receipts - General Fund…............................................................</t>
  </si>
  <si>
    <t>Gen Fund -deferred inflows derived from Cash Receipts</t>
  </si>
  <si>
    <t>Fund Balance Available</t>
  </si>
  <si>
    <t>Formula</t>
  </si>
  <si>
    <t xml:space="preserve">Expenditures: </t>
  </si>
  <si>
    <t>Total expenditures - General Fund…................................................................................................................................</t>
  </si>
  <si>
    <t>Adjustments:</t>
  </si>
  <si>
    <t>Transfers out-General Fund…......................................................................................................................................................</t>
  </si>
  <si>
    <t>Gen Fund - Transfer Out</t>
  </si>
  <si>
    <t>Negative Debt Refunding….................................................................................................................................................</t>
  </si>
  <si>
    <t>Issuance of capital leases &amp; installment purchases - General Fund….............................</t>
  </si>
  <si>
    <t>Positive Debt Refunding…...................................................................................................................................................</t>
  </si>
  <si>
    <t>Total expenditures (As Adjusted)….................................................</t>
  </si>
  <si>
    <t>Fund Balance Available  as % of Expenditures….........</t>
  </si>
  <si>
    <t>Fund Balance Available for Appropriation/Total Expenditure (As Adjusted)</t>
  </si>
  <si>
    <t>=506+536+647-4-6-5</t>
  </si>
  <si>
    <t xml:space="preserve">Enter telephone extension, etc. </t>
  </si>
  <si>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drop down list.</t>
    </r>
  </si>
  <si>
    <t>Statutory Calculation of Fund Balance Available for Appropriation At June 30 for the General Fund
Restricted - Stabilization by State Statute</t>
  </si>
  <si>
    <t>Total</t>
  </si>
  <si>
    <t>Without Including Restricted Cash</t>
  </si>
  <si>
    <t>Fund Balance Available for Appropriation - G.S. §159-8(a)</t>
  </si>
  <si>
    <t xml:space="preserve">Unrestricted Cash and Investments </t>
  </si>
  <si>
    <t xml:space="preserve">Restricted cash and investments </t>
  </si>
  <si>
    <t>Liabilities……………………………………………………………….………………………….</t>
  </si>
  <si>
    <t>Encumbrances at June 30 (listed in the notes)……………………………...…………………………</t>
  </si>
  <si>
    <t>Unavailable or Unearned Revenues Arising from Cash Receipts ……………………………</t>
  </si>
  <si>
    <t>Fund Balance Available for Appropriation ……………………………………………………….</t>
  </si>
  <si>
    <t>Column C Formula</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</si>
  <si>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</si>
  <si>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</si>
  <si>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</si>
  <si>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</si>
  <si>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</si>
  <si>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</si>
  <si>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</si>
  <si>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</si>
  <si>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</si>
  <si>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</si>
  <si>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 xml:space="preserve"> Restricted Cash</t>
  </si>
  <si>
    <t>Expenditures - General Fund</t>
  </si>
  <si>
    <t>Total Expenditures - General Fund ………………………………..………………………………..</t>
  </si>
  <si>
    <t>Adjustments</t>
  </si>
  <si>
    <t xml:space="preserve">    Transfers Out …………………………...…………………………………...…….</t>
  </si>
  <si>
    <t xml:space="preserve">    Negative Debt Refunding</t>
  </si>
  <si>
    <t xml:space="preserve">    Issuance of Capital Leases &amp; Installment Purchases ……………...………….</t>
  </si>
  <si>
    <t xml:space="preserve">    Positive Debt Refunding</t>
  </si>
  <si>
    <t xml:space="preserve">          Total Expenditures (As Adjusted) ………………………………...…………………….</t>
  </si>
  <si>
    <t xml:space="preserve">    Fund Balance Available  as % of Expenditures …………………………..........</t>
  </si>
  <si>
    <t>=532+20+509-533-508</t>
  </si>
  <si>
    <t>=506+536-4-6-5</t>
  </si>
  <si>
    <t>=9-(506+536-4-6-5)</t>
  </si>
  <si>
    <t>=9-(506+536-4-6-5)-7</t>
  </si>
  <si>
    <t>Column E Formula</t>
  </si>
  <si>
    <t>=506-4-6-5</t>
  </si>
  <si>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</si>
  <si>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t>Data documenting the unit's compliance with General Statue 159-25 is captured in account numbers 947, 948, 949, 950, and 952.</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</si>
  <si>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</si>
  <si>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t>First name of finance officer or interim finance officer (please enter GÇ£vacantGÇ¥ for first or last name if the position is currently vacant)</t>
  </si>
  <si>
    <t>Ashley</t>
  </si>
  <si>
    <t>Tiffany</t>
  </si>
  <si>
    <t>Lance</t>
  </si>
  <si>
    <t>Tina</t>
  </si>
  <si>
    <t>Steve</t>
  </si>
  <si>
    <t>Scott</t>
  </si>
  <si>
    <t>JAMIE</t>
  </si>
  <si>
    <t>Last name of finance officer or interim finance officer (please enter GÇ£vacantGÇ¥ for first or last name if the position is currently vacant)</t>
  </si>
  <si>
    <t>Stoop</t>
  </si>
  <si>
    <t>Williams</t>
  </si>
  <si>
    <t>Flint</t>
  </si>
  <si>
    <t>Willis</t>
  </si>
  <si>
    <t>West</t>
  </si>
  <si>
    <t>Cook</t>
  </si>
  <si>
    <t>MCMAHAN</t>
  </si>
  <si>
    <t>07/02/22</t>
  </si>
  <si>
    <t>10/12/2022</t>
  </si>
  <si>
    <t>7/1/2016</t>
  </si>
  <si>
    <t>12/8/2022</t>
  </si>
  <si>
    <t>12/5/22</t>
  </si>
  <si>
    <t>Has the finance officer or interim finance officer submitted (or has ensured the submission of) all required and applicable reports, including but not limited to, the annual audit report (N.C.G.S. 159-34), the semi-annual report on cash and investments (GÇ£</t>
  </si>
  <si>
    <t>Ashley Stoop</t>
  </si>
  <si>
    <t>Tiffany Williams</t>
  </si>
  <si>
    <t>Lance Flint</t>
  </si>
  <si>
    <t>Hak Ung</t>
  </si>
  <si>
    <t>Don Willis (Interim)</t>
  </si>
  <si>
    <t>Tina West</t>
  </si>
  <si>
    <t>Scott Cook</t>
  </si>
  <si>
    <t>Accounting/HR Manager</t>
  </si>
  <si>
    <t>Health Director/ Interim Finance Officer</t>
  </si>
  <si>
    <t>10/27/2021</t>
  </si>
  <si>
    <t>3/16/2023</t>
  </si>
  <si>
    <t>11/28/2022</t>
  </si>
  <si>
    <t>10/31/2022</t>
  </si>
  <si>
    <t>9/29/2022</t>
  </si>
  <si>
    <t>11/10/2022</t>
  </si>
  <si>
    <t>10/17/2022</t>
  </si>
  <si>
    <t>12/1/2022</t>
  </si>
  <si>
    <t>11/16/2022</t>
  </si>
  <si>
    <t>10/25/2022</t>
  </si>
  <si>
    <t>11/29/2022</t>
  </si>
  <si>
    <t>2/6/2023</t>
  </si>
  <si>
    <t>9/7/2022</t>
  </si>
  <si>
    <t>11/23/2022</t>
  </si>
  <si>
    <t>11/30/2022</t>
  </si>
  <si>
    <t>3/8/2023</t>
  </si>
  <si>
    <t>9/26/2022</t>
  </si>
  <si>
    <t>12/21/2022</t>
  </si>
  <si>
    <t>11/1/2022</t>
  </si>
  <si>
    <t>11/12/2022</t>
  </si>
  <si>
    <t>10/6/2022</t>
  </si>
  <si>
    <t>10/27/2022</t>
  </si>
  <si>
    <t>7/11/2023</t>
  </si>
  <si>
    <t>4/25/2023</t>
  </si>
  <si>
    <t>9/13/2022</t>
  </si>
  <si>
    <t>252-335-4844 ext.14</t>
  </si>
  <si>
    <t>252-338-4404</t>
  </si>
  <si>
    <t>astoop@arhs-nc.org</t>
  </si>
  <si>
    <t>tiwilliams259bpsd@gmail.com</t>
  </si>
  <si>
    <t>Lflint@wavetransit.com</t>
  </si>
  <si>
    <t>pperry@choanoepta.org</t>
  </si>
  <si>
    <t>Don.Willis@waynegov.com</t>
  </si>
  <si>
    <t>carol@kostichandonealcpa.com</t>
  </si>
  <si>
    <t>twest@townofmadison.org</t>
  </si>
  <si>
    <t>shellyf@911medic.com</t>
  </si>
  <si>
    <t>Steve.McNally@granvillecounty.org</t>
  </si>
  <si>
    <t>jeffgriffith@charter.net</t>
  </si>
  <si>
    <t>scook@mygreenway.org</t>
  </si>
  <si>
    <t>Number of other matters that auditor asked the unit to respond to.</t>
  </si>
  <si>
    <t>Did the Unit have any of the following occur:
1.  Were any debt service payments deferred or restructured in this fiscal year? (does not include refinancings designed to take advantage of lower interest rates)
2.  Bond covenants were not met
3.  Debt serv</t>
  </si>
  <si>
    <t>The Auditor will submit the Audit Report to the LGC within five months plus one day after the fiscal year end.-á (for units with a June 30th fiscal year-end this would be December 1)-á-á Select Yes or No</t>
  </si>
  <si>
    <t>7/1/2022</t>
  </si>
  <si>
    <t>1/24/2023</t>
  </si>
  <si>
    <t>12/15/2022</t>
  </si>
  <si>
    <t>11/22/2022</t>
  </si>
  <si>
    <t>12/14/2022</t>
  </si>
  <si>
    <t>1/3/2023</t>
  </si>
  <si>
    <t>2/3/2023</t>
  </si>
  <si>
    <t>9/21/2022</t>
  </si>
  <si>
    <t>3/9/2023</t>
  </si>
  <si>
    <t>9/22/2022</t>
  </si>
  <si>
    <t>1/31/2023</t>
  </si>
  <si>
    <t>12/17/2022</t>
  </si>
  <si>
    <t>8/17/2023</t>
  </si>
  <si>
    <t>5/15/2023</t>
  </si>
  <si>
    <t>Units with Electric Operations have $.07, $.08, $.09</t>
  </si>
  <si>
    <t>Units with Water Sewer Operations have $.01</t>
  </si>
  <si>
    <t>Mark to Market unrealized losses in the General Fund.</t>
  </si>
  <si>
    <t>Did the unit have a board-appointed finance officer the entire fiscal year? (Yes or No)?</t>
  </si>
  <si>
    <t>Date Audit First Received</t>
  </si>
  <si>
    <t>2022-10-31</t>
  </si>
  <si>
    <t>2023-03-16</t>
  </si>
  <si>
    <t>2022-11-28</t>
  </si>
  <si>
    <t>2022-09-30</t>
  </si>
  <si>
    <t>2022-11-30</t>
  </si>
  <si>
    <t>2022-11-11</t>
  </si>
  <si>
    <t>2022-11-29</t>
  </si>
  <si>
    <t>2022-12-01</t>
  </si>
  <si>
    <t>2022-11-17</t>
  </si>
  <si>
    <t>2022-10-27</t>
  </si>
  <si>
    <t>2022-12-22</t>
  </si>
  <si>
    <t>2022-09-07</t>
  </si>
  <si>
    <t>2022-11-23</t>
  </si>
  <si>
    <t>2023-03-09</t>
  </si>
  <si>
    <t>2022-09-26</t>
  </si>
  <si>
    <t>2022-12-21</t>
  </si>
  <si>
    <t>2022-11-01</t>
  </si>
  <si>
    <t>2022-10-06</t>
  </si>
  <si>
    <t>2023-07-31</t>
  </si>
  <si>
    <t>2023-04-27</t>
  </si>
  <si>
    <t>2022-09-20</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</si>
  <si>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</si>
  <si>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</si>
  <si>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</si>
  <si>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</si>
  <si>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</si>
  <si>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</si>
  <si>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</si>
  <si>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</si>
  <si>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</si>
  <si>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</si>
  <si>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</si>
  <si>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Property Tax Increase for Year Audited</t>
  </si>
  <si>
    <t>Property Tax Increase for budget year after fiscal year being reported</t>
  </si>
  <si>
    <t>Interest income from statement of activities</t>
  </si>
  <si>
    <t>Monette IV</t>
  </si>
  <si>
    <t>1/1/2022</t>
  </si>
  <si>
    <t>tmoore@kartsnc.com</t>
  </si>
  <si>
    <t>Centennial Authority, The</t>
  </si>
  <si>
    <t>Durham-Wake Counties Research &amp; Prod. Serv. Dist.</t>
  </si>
  <si>
    <t>Research Triangle Regional Public Trans. Auth.</t>
  </si>
  <si>
    <t>Riegelwood Sanitary</t>
  </si>
  <si>
    <t>For units of government that have Proprietary Funds that do not prepare Government-Wide Financial Statement need to answer the following questions.</t>
  </si>
  <si>
    <t xml:space="preserve">"Certain" Special Purpose Governments as defined by GASB 34 (a special purpose government that only has proprietary funds (no governmental funds)) are not required </t>
  </si>
  <si>
    <t>to prepare Government Wide Statements but can use an alternate presentation.  If your unit is a Special Purpose Government that did not prepare  Government Wide</t>
  </si>
  <si>
    <t xml:space="preserve">Statements but can use an alternate presentation.  If your unit is a Special Purpose Government that did not prepare  Government Wide financial statements please </t>
  </si>
  <si>
    <t>answer the following questions.   A special purpose government should not have completed questions in the Governmental Activities section in rows 7 through 39</t>
  </si>
  <si>
    <t>Revenue, Expenses &amp; Changes in Fund Net Position</t>
  </si>
  <si>
    <t>All Proprietary Funds -total of all expenses excluding transfers out</t>
  </si>
  <si>
    <t>All Proprietary Funds -Depreciation and amortization expense</t>
  </si>
  <si>
    <t>Cash Flow Statement</t>
  </si>
  <si>
    <r>
      <rPr>
        <b/>
        <u/>
        <sz val="11"/>
        <color rgb="FFFF0000"/>
        <rFont val="Calibri"/>
        <family val="2"/>
        <scheme val="minor"/>
      </rPr>
      <t>All Proprietary Funds</t>
    </r>
    <r>
      <rPr>
        <u/>
        <sz val="11"/>
        <color theme="1"/>
        <rFont val="Calibri"/>
        <family val="2"/>
        <scheme val="minor"/>
      </rPr>
      <t xml:space="preserve"> -total </t>
    </r>
    <r>
      <rPr>
        <b/>
        <u/>
        <sz val="11"/>
        <color rgb="FFFF0000"/>
        <rFont val="Calibri"/>
        <family val="2"/>
        <scheme val="minor"/>
      </rPr>
      <t>of all</t>
    </r>
    <r>
      <rPr>
        <u/>
        <sz val="11"/>
        <color theme="1"/>
        <rFont val="Calibri"/>
        <family val="2"/>
        <scheme val="minor"/>
      </rPr>
      <t xml:space="preserve"> expenses excluding transfers out</t>
    </r>
  </si>
  <si>
    <r>
      <rPr>
        <b/>
        <u/>
        <sz val="11"/>
        <color rgb="FFFF0000"/>
        <rFont val="Calibri"/>
        <family val="2"/>
        <scheme val="minor"/>
      </rPr>
      <t>All Proprietary Funds</t>
    </r>
    <r>
      <rPr>
        <u/>
        <sz val="11"/>
        <color theme="1"/>
        <rFont val="Calibri"/>
        <family val="2"/>
        <scheme val="minor"/>
      </rPr>
      <t xml:space="preserve"> -Depreciation and amortization expense</t>
    </r>
  </si>
  <si>
    <r>
      <rPr>
        <b/>
        <u/>
        <sz val="11"/>
        <color rgb="FFFF0000"/>
        <rFont val="Calibri"/>
        <family val="2"/>
        <scheme val="minor"/>
      </rPr>
      <t>All Proprietary Funds</t>
    </r>
    <r>
      <rPr>
        <u/>
        <sz val="11"/>
        <color theme="1"/>
        <rFont val="Calibri"/>
        <family val="2"/>
        <scheme val="minor"/>
      </rPr>
      <t xml:space="preserve"> -Principal paid on long-term debt.  Amount should be reduced by principal payments for debt refunding.</t>
    </r>
  </si>
  <si>
    <t>Did your audit disclose as a finding any statutory violations? (not including budget violations) (Yes or No) If the answer  is "Yes", review whether this needs to be disclosed in the Stewardship, Compliance and Accountability Note</t>
  </si>
  <si>
    <t>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</si>
  <si>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If the answer to 1059 is "No" then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</si>
  <si>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</si>
  <si>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r>
      <t xml:space="preserve">Number of significant deficiency findings (financial statement findings only)
</t>
    </r>
    <r>
      <rPr>
        <sz val="11"/>
        <color rgb="FFFF0000"/>
        <rFont val="Calibri"/>
        <family val="2"/>
        <scheme val="minor"/>
      </rPr>
      <t xml:space="preserve">Exclude findings reported in questions 907, 951 </t>
    </r>
    <r>
      <rPr>
        <sz val="11"/>
        <color theme="1"/>
        <rFont val="Calibri"/>
        <family val="2"/>
        <scheme val="minor"/>
      </rPr>
      <t xml:space="preserve">
</t>
    </r>
  </si>
  <si>
    <r>
      <t xml:space="preserve">Number of material weaknesses findings (financial statements findings only)
</t>
    </r>
    <r>
      <rPr>
        <sz val="11"/>
        <color rgb="FFFF0000"/>
        <rFont val="Calibri"/>
        <family val="2"/>
        <scheme val="minor"/>
      </rPr>
      <t xml:space="preserve">Exclude findings reported in questions 907, 951 </t>
    </r>
    <r>
      <rPr>
        <sz val="11"/>
        <color theme="1"/>
        <rFont val="Calibri"/>
        <family val="2"/>
        <scheme val="minor"/>
      </rPr>
      <t xml:space="preserve">
</t>
    </r>
  </si>
  <si>
    <t>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t>
  </si>
  <si>
    <t xml:space="preserve">Was an AU-C Section 260 (The Auditor's Communication With Those Charged With Governance) letter issued?     </t>
  </si>
  <si>
    <t>Was an AU-C Section 265 (Communicating Internal Control Related Matters Identified in an Audit) letter issued?</t>
  </si>
  <si>
    <t>Does the Performance Indicator Print worksheet in this workbook have a red shaded cell?</t>
  </si>
  <si>
    <t>Section 2:</t>
  </si>
  <si>
    <t xml:space="preserve">Does the unit have a self-insurance fund? </t>
  </si>
  <si>
    <t>If the unit is self-insured for employee health care, does the unit use a qualified consultant to establish rates and appropriate reserve levels?</t>
  </si>
  <si>
    <t>Does the Unit have a non-state administered pension plan?
(Note - OPEB is not a pension plan.)</t>
  </si>
  <si>
    <t xml:space="preserve">The Unit had material weaknesses, significant deficiencies, statutory violations and/or items identified on the TD Info Completed by Auditor tab that should be addressed in the FPIC Response Letter.  </t>
  </si>
  <si>
    <t>This indicator identifies whether the unit has any material weaknesses, significant deficiencies, management letter comments or items identified on the TD Info Completed by Audit tab including 1058, 955 and 957, that require a response.</t>
  </si>
  <si>
    <t>All Proprietary Funds -Principal paid on long-term debt.  Amount should be reduced by principal payments for debt refunding</t>
  </si>
  <si>
    <t>If the answer to 1059 is "No," then was the unit without a board-appointed interim or permanent finance officer for more than 2 weeks at any time in the fiscal year</t>
  </si>
  <si>
    <t xml:space="preserve">Was the finance officer or interim finance officer bonded pursuant to G.S. 159-29 </t>
  </si>
  <si>
    <t>Is there is a going concern noted in the audit report</t>
  </si>
  <si>
    <t>Does the unit have a self-insurance fund</t>
  </si>
  <si>
    <t>If the unit is self-insured for employee health care, does the unit use a qualified consultant to establish rates and appropriate reserve levels</t>
  </si>
  <si>
    <t>Amount of ARPA funds expended in total for fiscal year for non-capital purposes</t>
  </si>
  <si>
    <t>Does the Performance Indicator Print worksheet in this workbook have a red shaded cell</t>
  </si>
  <si>
    <t>As of the publication date of this workbook, prior year self-reported numbers may not been received by the LGC staff, please contact LGC staff at lgcaudit@nctreasurer.com to have the prior year’s numbers populated in this workbook.  Please include in email subject "Prior Year Financial Data."</t>
  </si>
  <si>
    <t>Please enter page number if information included in the audit report/other communications</t>
  </si>
  <si>
    <t>J</t>
  </si>
  <si>
    <t>What date was the audit report submitted to the LGC?  (Note audit reports are due four months after fiscal year end regardless of the contract submission date.)</t>
  </si>
  <si>
    <t xml:space="preserve">What date was the audit report submitted to the LGC? </t>
  </si>
  <si>
    <t>TD Info Completed by Auditor tab: CCH acct # 1079</t>
  </si>
  <si>
    <t>C26</t>
  </si>
  <si>
    <t>C25</t>
  </si>
  <si>
    <r>
      <t xml:space="preserve">Are there additional issues the unit should address that affect the fiscal health or internal controls of the unit that were communicated to the unit during the audit presentation?   </t>
    </r>
    <r>
      <rPr>
        <b/>
        <u/>
        <sz val="11"/>
        <rFont val="Calibri"/>
        <family val="2"/>
        <scheme val="minor"/>
      </rPr>
      <t>Please include details of the issue in cell J16 to the right and in your FPIC Response.</t>
    </r>
  </si>
  <si>
    <t>Monroe-Union County Economic Development Commission</t>
  </si>
  <si>
    <t>Does the Unit have a non-state administered pension plan</t>
  </si>
  <si>
    <t>Must be linked to unit number on Unit Data from Audit Worksheet tab</t>
  </si>
  <si>
    <t>This indicator advises if any other issues that the unit should address in the FPIC response letter.</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</si>
  <si>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from drop down list.
</t>
  </si>
  <si>
    <t>What date was the audit report submitted to the LGC?  (Note audit reports are due four months after fiscal year end regardless of the contract submission date.)  Enter as "MM/DD/YYYY"</t>
  </si>
  <si>
    <r>
      <t>Please list the amount of ARPA funds expended in total this fiscal year for non-capital purposes.  Enter "</t>
    </r>
    <r>
      <rPr>
        <b/>
        <sz val="11"/>
        <color theme="1"/>
        <rFont val="Calibri"/>
        <family val="2"/>
        <scheme val="minor"/>
      </rPr>
      <t>0</t>
    </r>
    <r>
      <rPr>
        <sz val="11"/>
        <color theme="1"/>
        <rFont val="Calibri"/>
        <family val="2"/>
        <scheme val="minor"/>
      </rPr>
      <t>" if no ARPA funds expended for this fiscal year for non-capital purposes.</t>
    </r>
  </si>
  <si>
    <t xml:space="preserve">The TD Info Completed by Auditor Worksheet is to be filled out using the completed audit report for the fiscal year 2024. </t>
  </si>
  <si>
    <t>Please remember the original 2024 audit report submission cannot be processed unless we receive the following:</t>
  </si>
  <si>
    <t xml:space="preserve">- PDF file of the Audit Report named “Unit Name 2024 Audit”             </t>
  </si>
  <si>
    <t>- PDF file of all communication letters from the auditor to the unit  named “Unit Name 2024 comm #1”, “Unit Name 2024 comm #2”, etc.</t>
  </si>
  <si>
    <t xml:space="preserve">- Excel file named “Unit Name 2024 Data Input Workbook" </t>
  </si>
  <si>
    <t>If the 2024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</si>
  <si>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Location of Documents for the 2024 Audit Submission Process</t>
  </si>
  <si>
    <t>Instructions for Audits with a Fiscal Year Ending Earlier than June 30, 2024</t>
  </si>
  <si>
    <t>If you are performing an audit for a year earlier than June 30, 2024, please email LGCAudit@nctreasurer.com, as you will need to use the appropriate transmittal and data input document for that time period.</t>
  </si>
  <si>
    <r>
      <t xml:space="preserve">The questions on the 2024 </t>
    </r>
    <r>
      <rPr>
        <b/>
        <i/>
        <u/>
        <sz val="12"/>
        <rFont val="Cambria"/>
        <family val="1"/>
      </rPr>
      <t>TD Info Completed by Auditor</t>
    </r>
    <r>
      <rPr>
        <b/>
        <i/>
        <sz val="12"/>
        <rFont val="Cambria"/>
        <family val="1"/>
      </rPr>
      <t xml:space="preserve"> tab assist our team in routing the audit report through our review process.  Please answer all questions before submitting the Data Input Workbook to the portal.  Incomplete TD Info Completed by Auditor tabs will be returned and may delay invoice processing.  </t>
    </r>
  </si>
  <si>
    <t xml:space="preserve">Was a  Management Letter issued by the auditor to the unit of government? </t>
  </si>
  <si>
    <r>
      <t xml:space="preserve">Please enter the fiscal year end reported on the unit's audited financial statements if other than 6/30/2024.                                  </t>
    </r>
    <r>
      <rPr>
        <b/>
        <sz val="11"/>
        <color theme="1"/>
        <rFont val="Calibri"/>
        <family val="2"/>
        <scheme val="minor"/>
      </rPr>
      <t>DO NOT DELETE 6/30/2024 if applicable.</t>
    </r>
    <r>
      <rPr>
        <sz val="11"/>
        <color theme="1"/>
        <rFont val="Calibri"/>
        <family val="2"/>
        <scheme val="minor"/>
      </rPr>
      <t xml:space="preserve">  Format "MM/DD/YYYY"</t>
    </r>
  </si>
  <si>
    <t>Date the auditor presented or plans to present Financial Performance Indicators of Concern (FPIC) to the Governing Board.  If there are no FPICs to present to the governing board,  enter "7/1/2024" to indicate that an FPIC response is not required.</t>
  </si>
  <si>
    <t>If the fiscal year-end is other than 6/30/2024, 9/30/2024, 12/31/2024 or 3/31/2025, please contact us.</t>
  </si>
  <si>
    <t>Fiscal Year 2024</t>
  </si>
  <si>
    <t>ANGEL</t>
  </si>
  <si>
    <t>MOORE</t>
  </si>
  <si>
    <t>JUSTICE</t>
  </si>
  <si>
    <t>6/20/2022</t>
  </si>
  <si>
    <t>Joseph F. Monette IV</t>
  </si>
  <si>
    <t>TONYA MOORE</t>
  </si>
  <si>
    <t>Angel Justice</t>
  </si>
  <si>
    <t>FINANCE MANAGER</t>
  </si>
  <si>
    <t>Fiance Officer</t>
  </si>
  <si>
    <t>2/28/2024</t>
  </si>
  <si>
    <t>5/13/2024</t>
  </si>
  <si>
    <t>7/15/2024</t>
  </si>
  <si>
    <t>252-431-3951</t>
  </si>
  <si>
    <t>rsdwood.217@yahoo.com</t>
  </si>
  <si>
    <t>4/11/2024</t>
  </si>
  <si>
    <t>5/14/2024</t>
  </si>
  <si>
    <t>8/30/2024</t>
  </si>
  <si>
    <t>2024-02-29</t>
  </si>
  <si>
    <t>2024-05-14</t>
  </si>
  <si>
    <t>2023-03-10</t>
  </si>
  <si>
    <t>2024-07-16</t>
  </si>
  <si>
    <t xml:space="preserve">                     -  </t>
  </si>
  <si>
    <t xml:space="preserve">                   -  </t>
  </si>
  <si>
    <t>dissolved</t>
  </si>
  <si>
    <t>Catherine</t>
  </si>
  <si>
    <t>Kim</t>
  </si>
  <si>
    <t>Monica</t>
  </si>
  <si>
    <t>Pam</t>
  </si>
  <si>
    <t>Guy</t>
  </si>
  <si>
    <t>Melanie</t>
  </si>
  <si>
    <t>Africa</t>
  </si>
  <si>
    <t>BRANDI</t>
  </si>
  <si>
    <t>Walker</t>
  </si>
  <si>
    <t>Outland</t>
  </si>
  <si>
    <t>Stockard</t>
  </si>
  <si>
    <t>Highes</t>
  </si>
  <si>
    <t>Miller</t>
  </si>
  <si>
    <t>Trexler</t>
  </si>
  <si>
    <t>Otis</t>
  </si>
  <si>
    <t>Defosse</t>
  </si>
  <si>
    <t>BURLESON</t>
  </si>
  <si>
    <t>2/8/2023</t>
  </si>
  <si>
    <t>5/27/2023</t>
  </si>
  <si>
    <t>2/27/2023</t>
  </si>
  <si>
    <t>5/1/2023</t>
  </si>
  <si>
    <t>12/5/2022</t>
  </si>
  <si>
    <t>Catherine Walker</t>
  </si>
  <si>
    <t>Kim Outland</t>
  </si>
  <si>
    <t>John Stockard</t>
  </si>
  <si>
    <t>Monica Hughes</t>
  </si>
  <si>
    <t>Pam Perry</t>
  </si>
  <si>
    <t>Guy Miller</t>
  </si>
  <si>
    <t>Melanie Trexler</t>
  </si>
  <si>
    <t>Africa Otis</t>
  </si>
  <si>
    <t>Steve  McNally</t>
  </si>
  <si>
    <t>Sally Defosse</t>
  </si>
  <si>
    <t>BRANDI BURLESON</t>
  </si>
  <si>
    <t>Deputy Director of Finance</t>
  </si>
  <si>
    <t>Interim Finance Direcotr</t>
  </si>
  <si>
    <t>Finanace Officer</t>
  </si>
  <si>
    <t>Chief Fiancial Officer</t>
  </si>
  <si>
    <t>10/31/2023</t>
  </si>
  <si>
    <t>11/28/2023</t>
  </si>
  <si>
    <t>9/29/2023</t>
  </si>
  <si>
    <t>1/12/2024</t>
  </si>
  <si>
    <t>11/30/2023</t>
  </si>
  <si>
    <t>10/23/2023</t>
  </si>
  <si>
    <t>10/19/2023</t>
  </si>
  <si>
    <t>1/8/2024</t>
  </si>
  <si>
    <t>12/20/2023</t>
  </si>
  <si>
    <t>7/11/2024</t>
  </si>
  <si>
    <t>9/23/2023</t>
  </si>
  <si>
    <t>2/23/2024</t>
  </si>
  <si>
    <t>10/3/2023</t>
  </si>
  <si>
    <t>11/16/2023</t>
  </si>
  <si>
    <t>10/30/2023</t>
  </si>
  <si>
    <t>10/27/2023</t>
  </si>
  <si>
    <t>10/2/2023</t>
  </si>
  <si>
    <t>2/14/2024</t>
  </si>
  <si>
    <t>12/1/2023</t>
  </si>
  <si>
    <t>10/20/2023</t>
  </si>
  <si>
    <t>11/15/2023</t>
  </si>
  <si>
    <t>10/25/2023</t>
  </si>
  <si>
    <t>12/27/2023</t>
  </si>
  <si>
    <t>910-726-9383</t>
  </si>
  <si>
    <t>252-539-2022</t>
  </si>
  <si>
    <t>828-268-6214</t>
  </si>
  <si>
    <t>704-943-6076</t>
  </si>
  <si>
    <t>828-682-3819</t>
  </si>
  <si>
    <t>Kim.Outland@arhs-nc.org</t>
  </si>
  <si>
    <t>admin@bearpawnc.com</t>
  </si>
  <si>
    <t>mhughes@wavetransit.com</t>
  </si>
  <si>
    <t>guy.miller@townofboone.net</t>
  </si>
  <si>
    <t>finance@oxfordnc.org</t>
  </si>
  <si>
    <t>AfricaO@MEDIC911.com</t>
  </si>
  <si>
    <t>melanie.trexler@oxfordnc.org</t>
  </si>
  <si>
    <t>bhobbs@sotlandcounty.org</t>
  </si>
  <si>
    <t>admin@westcartilafdnc.gov</t>
  </si>
  <si>
    <t>BRANDI.BURLESON@YANCEYCOUNTYNC.GOV</t>
  </si>
  <si>
    <t>Were there any issues or other matters presented to the Governing Board regarding internal controls (not already listed as a material weakness or significant deficiency?</t>
  </si>
  <si>
    <t>12/21/2023</t>
  </si>
  <si>
    <t>7/1/2023</t>
  </si>
  <si>
    <t>2/24/2024</t>
  </si>
  <si>
    <t>1/23/2024</t>
  </si>
  <si>
    <t>1/17/2024</t>
  </si>
  <si>
    <t>8/15/2024</t>
  </si>
  <si>
    <t>4/9/2024</t>
  </si>
  <si>
    <t>12/6/2023</t>
  </si>
  <si>
    <t>9/21/2023</t>
  </si>
  <si>
    <t>11/7/2023</t>
  </si>
  <si>
    <t>12/12/2023</t>
  </si>
  <si>
    <t>4/18/2024</t>
  </si>
  <si>
    <t>2023-10-31</t>
  </si>
  <si>
    <t>2023-11-07</t>
  </si>
  <si>
    <t>2023-12-01</t>
  </si>
  <si>
    <t>2023-09-30</t>
  </si>
  <si>
    <t>2024-01-12</t>
  </si>
  <si>
    <t>2023-11-30</t>
  </si>
  <si>
    <t>2023-11-01</t>
  </si>
  <si>
    <t>2023-10-24</t>
  </si>
  <si>
    <t>2023-12-20</t>
  </si>
  <si>
    <t>2024-07-15</t>
  </si>
  <si>
    <t>2023-09-23</t>
  </si>
  <si>
    <t>2024-04-22</t>
  </si>
  <si>
    <t>2023-10-04</t>
  </si>
  <si>
    <t>2023-11-17</t>
  </si>
  <si>
    <t>2023-11-09</t>
  </si>
  <si>
    <t>2024-02-14</t>
  </si>
  <si>
    <t>2023-10-23</t>
  </si>
  <si>
    <t>2023-11-15</t>
  </si>
  <si>
    <t>2023-10-25</t>
  </si>
  <si>
    <t>2024-03-20</t>
  </si>
  <si>
    <t>2023-12-27</t>
  </si>
  <si>
    <t>Was the finance officer or interim finance officer bonded pursuant to G.S. 159-29 which requires that the finance officer give a true accounting and faithful performance bond in an amount not less than the greater of (1) $50,000 or (2) an amount equal to</t>
  </si>
  <si>
    <t>Does the unit have a self-insurance fund?</t>
  </si>
  <si>
    <t>Does the Unit have a non-state administrered pension plan?</t>
  </si>
  <si>
    <t>Please list the amount of ARPA funds expended in total this fiscal year for non-capital purposes.  Enter "zero" if no ARPA funds expended for this fiscal year for non-capital purposes.</t>
  </si>
  <si>
    <t>All Proprietary Funds -Principal paid on long-term debt.  Amount should be reduced by principal payments for debt refunding.</t>
  </si>
  <si>
    <t>If the answer to 1059 is "No" then was the unit without a board-appointed interim or permanent finance officer for more than 2 weeks at any time in the fiscal year? (Note:  Please include a noncompliance finding related to GS 159-24, GS 159-25(a)(2) or GS</t>
  </si>
  <si>
    <t>9/22/2023</t>
  </si>
  <si>
    <t>11/1/2023</t>
  </si>
  <si>
    <t>4/22/2024</t>
  </si>
  <si>
    <t>10/4/2023</t>
  </si>
  <si>
    <t>11/9/2023</t>
  </si>
  <si>
    <t>3/20/2024</t>
  </si>
  <si>
    <t>PY1</t>
  </si>
  <si>
    <t>Audit Year 2023</t>
  </si>
  <si>
    <t>PY2</t>
  </si>
  <si>
    <t>Audit Year  2022</t>
  </si>
  <si>
    <t>591618</t>
  </si>
  <si>
    <t>601430</t>
  </si>
  <si>
    <t>New River Service Authority</t>
  </si>
  <si>
    <t>601701</t>
  </si>
  <si>
    <t>601702</t>
  </si>
  <si>
    <t>601703</t>
  </si>
  <si>
    <t>601707</t>
  </si>
  <si>
    <t>601708</t>
  </si>
  <si>
    <t>601712</t>
  </si>
  <si>
    <t>Brunswick County Economic Development Commission</t>
  </si>
  <si>
    <t>601717</t>
  </si>
  <si>
    <t>601719</t>
  </si>
  <si>
    <t>601720</t>
  </si>
  <si>
    <t>601723</t>
  </si>
  <si>
    <t>601724</t>
  </si>
  <si>
    <t>601726</t>
  </si>
  <si>
    <t>601734</t>
  </si>
  <si>
    <t>North Carolina's Eastern Region Development Commission</t>
  </si>
  <si>
    <t>601738</t>
  </si>
  <si>
    <t>601744</t>
  </si>
  <si>
    <t>601745</t>
  </si>
  <si>
    <t>601746</t>
  </si>
  <si>
    <t>601748</t>
  </si>
  <si>
    <t>601760</t>
  </si>
  <si>
    <t>601761</t>
  </si>
  <si>
    <t>601764</t>
  </si>
  <si>
    <t>601765</t>
  </si>
  <si>
    <t>601774</t>
  </si>
  <si>
    <t>601778</t>
  </si>
  <si>
    <t>Morganton Redevelopment Commission</t>
  </si>
  <si>
    <t>601780</t>
  </si>
  <si>
    <t>Granville Economic Development Commission</t>
  </si>
  <si>
    <t>601781</t>
  </si>
  <si>
    <t>601782</t>
  </si>
  <si>
    <t>601790</t>
  </si>
  <si>
    <t>601793</t>
  </si>
  <si>
    <t>Mountain Island Lake Marine Commission</t>
  </si>
  <si>
    <t>601797</t>
  </si>
  <si>
    <t>602154</t>
  </si>
  <si>
    <t>602178</t>
  </si>
  <si>
    <t>602182</t>
  </si>
  <si>
    <t>602227</t>
  </si>
  <si>
    <t>Finance Corp</t>
  </si>
  <si>
    <t>602278</t>
  </si>
  <si>
    <t>North Carolina ABC Commission</t>
  </si>
  <si>
    <t>602310</t>
  </si>
  <si>
    <t>Tryon City Administrative Unit - Polk Co</t>
  </si>
  <si>
    <t>602333</t>
  </si>
  <si>
    <t>602345</t>
  </si>
  <si>
    <t>Davie County Emergency Healthcare Corp.</t>
  </si>
  <si>
    <t>602352</t>
  </si>
  <si>
    <t>602356</t>
  </si>
  <si>
    <t>Jackson County Economic Development Commission</t>
  </si>
  <si>
    <t>602361</t>
  </si>
  <si>
    <t>Orange County Sportsplex</t>
  </si>
  <si>
    <t>602372</t>
  </si>
  <si>
    <t>Avery County Fire Commission</t>
  </si>
  <si>
    <t>602389</t>
  </si>
  <si>
    <t>602390</t>
  </si>
  <si>
    <t>602391</t>
  </si>
  <si>
    <t>602395</t>
  </si>
  <si>
    <t>602414</t>
  </si>
  <si>
    <t>604003</t>
  </si>
  <si>
    <t>Butner Public Safety Authority</t>
  </si>
  <si>
    <t>604030</t>
  </si>
  <si>
    <t>604187</t>
  </si>
  <si>
    <t>604225</t>
  </si>
  <si>
    <t>60952</t>
  </si>
  <si>
    <t xml:space="preserve">                          -  </t>
  </si>
  <si>
    <t>Fiscal Year 2024 -  Data Input Workbook incorporates the
Unit Data from Audit Worksheet, TD Info Completed by Auditor Worksheet, Performance Indicators Print Worksheet</t>
  </si>
  <si>
    <t>Version Date 8/31/2024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</si>
</sst>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_);\(0.0\)"/>
    <numFmt numFmtId="171" formatCode="_(* #,##0.0000_);_(* \(#,##0.0000\);_(* &quot;-&quot;??_);_(@_)"/>
    <numFmt numFmtId="172" formatCode="#,##0.0_);\(#,##0.0\)"/>
    <numFmt numFmtId="173" formatCode="_(* #,##0.00_);_(* \(#,##0.00\);_(* &quot;-&quot;_);_(@_)"/>
    <numFmt numFmtId="174" formatCode="_(* #,##0.00%_);[Red]_(* \(#,##0.00%\);_(0.00%_);@"/>
    <numFmt numFmtId="175" formatCode="m/d/yy;@"/>
    <numFmt numFmtId="176" formatCode="mm/dd/yyyy"/>
    <numFmt numFmtId="177" formatCode="#,##0.0"/>
    <numFmt numFmtId="178" formatCode="_(* #,##0.000_);_(* \(#,##0.000\);_(* &quot;-&quot;??_);_(@_)"/>
    <numFmt numFmtId="179" formatCode="[&lt;=9999999]###\-####;\(###\)\ ###\-####"/>
    <numFmt numFmtId="180" formatCode="###\-###\-####"/>
    <numFmt numFmtId="181" formatCode="@*."/>
    <numFmt numFmtId="182" formatCode="0.00_);[Red]\(0.00\)"/>
  </numFmts>
  <fonts count="175"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color rgb="FF000000"/>
      <name val="Verdana"/>
      <family val="2"/>
    </font>
    <font>
      <sz val="10"/>
      <name val="Arial"/>
      <family val="2"/>
    </font>
    <font>
      <sz val="8"/>
      <name val="Arial"/>
      <family val="2"/>
    </font>
    <font>
      <sz val="12"/>
      <name val="Garamond"/>
      <family val="1"/>
    </font>
    <font>
      <sz val="10"/>
      <color rgb="FF000000"/>
      <name val="Times New Roman"/>
      <family val="1"/>
    </font>
    <font>
      <i/>
      <sz val="14"/>
      <color theme="1"/>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name val="Calibri"/>
      <family val="2"/>
      <scheme val="minor"/>
    </font>
    <font>
      <sz val="11"/>
      <color theme="1"/>
      <name val="Century Schoolbook"/>
      <family val="1"/>
    </font>
    <font>
      <i/>
      <sz val="14"/>
      <name val="Calibri"/>
      <family val="2"/>
      <scheme val="minor"/>
    </font>
    <font>
      <sz val="14"/>
      <color theme="0"/>
      <name val="Calibri"/>
      <family val="2"/>
      <scheme val="minor"/>
    </font>
    <font>
      <sz val="10"/>
      <name val="Arial"/>
      <family val="2"/>
    </font>
    <font>
      <b/>
      <sz val="16"/>
      <color theme="0"/>
      <name val="Calibri"/>
      <family val="2"/>
      <scheme val="minor"/>
    </font>
    <font>
      <b/>
      <i/>
      <sz val="12"/>
      <color rgb="FFFF0000"/>
      <name val="Cambria"/>
      <family val="1"/>
    </font>
    <font>
      <b/>
      <u/>
      <sz val="14"/>
      <color theme="1"/>
      <name val="Calibri"/>
      <family val="2"/>
      <scheme val="minor"/>
    </font>
    <font>
      <b/>
      <u/>
      <sz val="16"/>
      <color theme="1"/>
      <name val="Calibri"/>
      <family val="2"/>
      <scheme val="minor"/>
    </font>
    <font>
      <b/>
      <u/>
      <sz val="12"/>
      <color theme="1"/>
      <name val="Calibri"/>
      <family val="2"/>
      <scheme val="minor"/>
    </font>
    <font>
      <sz val="10"/>
      <color indexed="8"/>
      <name val="Calibri"/>
      <family val="2"/>
      <scheme val="minor"/>
    </font>
    <font>
      <b/>
      <i/>
      <u/>
      <sz val="10"/>
      <color theme="1"/>
      <name val="Calibri"/>
      <family val="2"/>
      <scheme val="minor"/>
    </font>
    <font>
      <b/>
      <u/>
      <sz val="10"/>
      <color theme="1"/>
      <name val="Calibri"/>
      <family val="2"/>
      <scheme val="minor"/>
    </font>
    <font>
      <u/>
      <sz val="10"/>
      <color theme="1"/>
      <name val="Calibri"/>
      <family val="2"/>
      <scheme val="minor"/>
    </font>
    <font>
      <b/>
      <u/>
      <sz val="11"/>
      <color rgb="FFFF0000"/>
      <name val="Calibri"/>
      <family val="2"/>
      <scheme val="minor"/>
    </font>
    <font>
      <b/>
      <sz val="14"/>
      <color rgb="FFFF0000"/>
      <name val="Calibri"/>
      <family val="2"/>
      <scheme val="minor"/>
    </font>
    <font>
      <b/>
      <u/>
      <sz val="11"/>
      <color theme="10"/>
      <name val="Calibri"/>
      <family val="2"/>
      <scheme val="minor"/>
    </font>
    <font>
      <b/>
      <i/>
      <u/>
      <sz val="12"/>
      <name val="Cambria"/>
      <family val="1"/>
    </font>
  </fonts>
  <fills count="83">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DCFDD3"/>
        <bgColor indexed="64"/>
      </patternFill>
    </fill>
    <fill>
      <patternFill patternType="solid">
        <fgColor theme="9" tint="0.39997558519241921"/>
        <bgColor indexed="64"/>
      </patternFill>
    </fill>
    <fill>
      <patternFill patternType="solid">
        <fgColor rgb="FF92D050"/>
        <bgColor indexed="64"/>
      </patternFill>
    </fill>
    <fill>
      <patternFill patternType="solid">
        <fgColor theme="8" tint="0.79998168889431442"/>
        <bgColor indexed="64"/>
      </patternFill>
    </fill>
    <fill>
      <patternFill patternType="solid">
        <fgColor rgb="FF00B0F0"/>
        <bgColor indexed="64"/>
      </patternFill>
    </fill>
  </fills>
  <borders count="1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double">
        <color indexed="64"/>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s>
  <cellStyleXfs count="31737">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4" fillId="0" borderId="0"/>
    <xf numFmtId="0" fontId="65" fillId="0" borderId="0"/>
    <xf numFmtId="0" fontId="65" fillId="0" borderId="0"/>
    <xf numFmtId="0" fontId="64" fillId="0" borderId="0"/>
    <xf numFmtId="0" fontId="65" fillId="0" borderId="0"/>
    <xf numFmtId="0" fontId="65" fillId="0" borderId="0"/>
    <xf numFmtId="0" fontId="66" fillId="0" borderId="0"/>
    <xf numFmtId="0" fontId="65"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4"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4" fillId="0" borderId="0"/>
    <xf numFmtId="0" fontId="64" fillId="0" borderId="0"/>
    <xf numFmtId="0" fontId="64" fillId="0" borderId="0"/>
    <xf numFmtId="0" fontId="64" fillId="0" borderId="0"/>
    <xf numFmtId="0" fontId="64" fillId="0" borderId="0"/>
    <xf numFmtId="0" fontId="11" fillId="0" borderId="0"/>
    <xf numFmtId="0" fontId="64" fillId="0" borderId="0"/>
    <xf numFmtId="0" fontId="6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3" fillId="0" borderId="0"/>
    <xf numFmtId="0" fontId="33" fillId="0" borderId="0"/>
    <xf numFmtId="0" fontId="21" fillId="0" borderId="0"/>
    <xf numFmtId="0" fontId="33" fillId="0" borderId="0"/>
    <xf numFmtId="0" fontId="33" fillId="0" borderId="0"/>
    <xf numFmtId="0" fontId="33" fillId="0" borderId="0"/>
    <xf numFmtId="0" fontId="64"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11"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33" fillId="0" borderId="0"/>
    <xf numFmtId="0" fontId="33" fillId="0" borderId="0"/>
    <xf numFmtId="0" fontId="33" fillId="0" borderId="0"/>
    <xf numFmtId="0" fontId="33"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5"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6"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5"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69" fillId="0" borderId="45" applyNumberFormat="0" applyFill="0" applyAlignment="0" applyProtection="0"/>
    <xf numFmtId="0" fontId="70" fillId="0" borderId="46" applyNumberFormat="0" applyFill="0" applyAlignment="0" applyProtection="0"/>
    <xf numFmtId="0" fontId="71" fillId="0" borderId="47" applyNumberFormat="0" applyFill="0" applyAlignment="0" applyProtection="0"/>
    <xf numFmtId="0" fontId="71" fillId="0" borderId="0" applyNumberFormat="0" applyFill="0" applyBorder="0" applyAlignment="0" applyProtection="0"/>
    <xf numFmtId="0" fontId="72" fillId="35" borderId="0" applyNumberFormat="0" applyBorder="0" applyAlignment="0" applyProtection="0"/>
    <xf numFmtId="0" fontId="73" fillId="36" borderId="0" applyNumberFormat="0" applyBorder="0" applyAlignment="0" applyProtection="0"/>
    <xf numFmtId="0" fontId="74" fillId="38" borderId="48" applyNumberFormat="0" applyAlignment="0" applyProtection="0"/>
    <xf numFmtId="0" fontId="75" fillId="39" borderId="49" applyNumberFormat="0" applyAlignment="0" applyProtection="0"/>
    <xf numFmtId="0" fontId="76" fillId="39" borderId="48" applyNumberFormat="0" applyAlignment="0" applyProtection="0"/>
    <xf numFmtId="0" fontId="77" fillId="0" borderId="50" applyNumberFormat="0" applyFill="0" applyAlignment="0" applyProtection="0"/>
    <xf numFmtId="0" fontId="78" fillId="40" borderId="51" applyNumberFormat="0" applyAlignment="0" applyProtection="0"/>
    <xf numFmtId="0" fontId="67" fillId="0" borderId="0" applyNumberFormat="0" applyFill="0" applyBorder="0" applyAlignment="0" applyProtection="0"/>
    <xf numFmtId="0" fontId="39" fillId="0" borderId="53" applyNumberFormat="0" applyFill="0" applyAlignment="0" applyProtection="0"/>
    <xf numFmtId="0" fontId="79" fillId="42" borderId="0" applyNumberFormat="0" applyBorder="0" applyAlignment="0" applyProtection="0"/>
    <xf numFmtId="0" fontId="79" fillId="43"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79" fillId="47"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8" fillId="37" borderId="0" applyNumberFormat="0" applyBorder="0" applyAlignment="0" applyProtection="0"/>
    <xf numFmtId="0" fontId="33" fillId="41" borderId="52" applyNumberFormat="0" applyFont="0" applyAlignment="0" applyProtection="0"/>
    <xf numFmtId="40" fontId="81" fillId="0" borderId="17">
      <alignment horizontal="right"/>
    </xf>
    <xf numFmtId="0" fontId="82" fillId="0" borderId="0">
      <alignment horizontal="left"/>
    </xf>
    <xf numFmtId="49" fontId="11" fillId="0" borderId="0"/>
    <xf numFmtId="0" fontId="82" fillId="0" borderId="0">
      <alignment horizontal="left"/>
    </xf>
    <xf numFmtId="174" fontId="81" fillId="0" borderId="17">
      <alignment horizontal="right"/>
    </xf>
    <xf numFmtId="49" fontId="81"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4" fontId="11" fillId="0" borderId="0">
      <alignment horizontal="right"/>
    </xf>
    <xf numFmtId="49" fontId="11" fillId="0" borderId="0"/>
    <xf numFmtId="49" fontId="80" fillId="48" borderId="0">
      <alignment horizontal="right" vertical="center"/>
    </xf>
    <xf numFmtId="49" fontId="80" fillId="48" borderId="0">
      <alignment horizontal="left" vertical="center"/>
    </xf>
    <xf numFmtId="49" fontId="80" fillId="48" borderId="0">
      <alignment horizontal="center" vertical="center"/>
    </xf>
    <xf numFmtId="49" fontId="80" fillId="48" borderId="0">
      <alignment horizontal="center" vertical="center"/>
    </xf>
    <xf numFmtId="49" fontId="80" fillId="48" borderId="0">
      <alignment horizontal="right" vertical="center"/>
    </xf>
    <xf numFmtId="40" fontId="80" fillId="48" borderId="0">
      <alignment horizontal="right"/>
    </xf>
    <xf numFmtId="49" fontId="80" fillId="48"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4" fontId="11" fillId="0" borderId="0">
      <alignment horizontal="right"/>
    </xf>
    <xf numFmtId="49" fontId="11" fillId="0" borderId="0"/>
    <xf numFmtId="49" fontId="80" fillId="48" borderId="0">
      <alignment horizontal="center" vertical="center"/>
    </xf>
    <xf numFmtId="49" fontId="80" fillId="48" borderId="0">
      <alignment horizontal="center" vertical="center"/>
    </xf>
    <xf numFmtId="174" fontId="80" fillId="48" borderId="0">
      <alignment horizontal="center" vertical="center"/>
    </xf>
    <xf numFmtId="49" fontId="80" fillId="48" borderId="0">
      <alignment horizontal="right"/>
    </xf>
    <xf numFmtId="40" fontId="81" fillId="0" borderId="19">
      <alignment horizontal="right"/>
    </xf>
    <xf numFmtId="0" fontId="82" fillId="0" borderId="0">
      <alignment horizontal="left"/>
    </xf>
    <xf numFmtId="49" fontId="11" fillId="0" borderId="0"/>
    <xf numFmtId="0" fontId="82" fillId="0" borderId="0">
      <alignment horizontal="left"/>
    </xf>
    <xf numFmtId="174" fontId="81" fillId="0" borderId="19">
      <alignment horizontal="right"/>
    </xf>
    <xf numFmtId="49" fontId="81" fillId="0" borderId="0">
      <alignment horizontal="right"/>
    </xf>
    <xf numFmtId="49" fontId="11" fillId="0" borderId="0"/>
    <xf numFmtId="49" fontId="11" fillId="0" borderId="0"/>
    <xf numFmtId="40" fontId="81" fillId="0" borderId="14">
      <alignment horizontal="right"/>
    </xf>
    <xf numFmtId="49" fontId="81" fillId="0" borderId="0">
      <alignment horizontal="left"/>
    </xf>
    <xf numFmtId="49" fontId="11" fillId="0" borderId="0"/>
    <xf numFmtId="49" fontId="81" fillId="0" borderId="0">
      <alignment horizontal="left"/>
    </xf>
    <xf numFmtId="174" fontId="81" fillId="0" borderId="14">
      <alignment horizontal="right"/>
    </xf>
    <xf numFmtId="49" fontId="81" fillId="0" borderId="0">
      <alignment horizontal="right"/>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80" fillId="48"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1" fillId="49" borderId="0">
      <alignment horizontal="center" vertical="center"/>
    </xf>
    <xf numFmtId="49" fontId="11" fillId="49" borderId="0">
      <alignment horizontal="left" vertical="center"/>
    </xf>
    <xf numFmtId="49" fontId="81" fillId="49" borderId="0">
      <alignment horizontal="center" vertical="center"/>
    </xf>
    <xf numFmtId="0" fontId="81" fillId="50" borderId="0">
      <alignment horizontal="left"/>
    </xf>
    <xf numFmtId="49" fontId="11" fillId="0" borderId="0"/>
    <xf numFmtId="0" fontId="81" fillId="50" borderId="0">
      <alignment horizontal="left"/>
    </xf>
    <xf numFmtId="40" fontId="81" fillId="0" borderId="0">
      <alignment horizontal="right"/>
    </xf>
    <xf numFmtId="49" fontId="80" fillId="48" borderId="0"/>
    <xf numFmtId="49" fontId="80" fillId="48" borderId="0"/>
    <xf numFmtId="49" fontId="11" fillId="0" borderId="0"/>
    <xf numFmtId="0" fontId="83" fillId="51" borderId="0" applyFont="0" applyFill="0">
      <alignment horizontal="left" vertical="top" wrapText="1"/>
    </xf>
    <xf numFmtId="40" fontId="83" fillId="0" borderId="0"/>
    <xf numFmtId="40" fontId="83" fillId="0" borderId="0"/>
    <xf numFmtId="0" fontId="83" fillId="0" borderId="0">
      <alignment horizontal="left"/>
    </xf>
    <xf numFmtId="0" fontId="83" fillId="0" borderId="0">
      <alignment horizontal="center"/>
    </xf>
    <xf numFmtId="0" fontId="84" fillId="0" borderId="0">
      <alignment horizontal="center"/>
    </xf>
    <xf numFmtId="0" fontId="85" fillId="48" borderId="0">
      <alignment horizontal="left"/>
    </xf>
    <xf numFmtId="0" fontId="85" fillId="48" borderId="0">
      <alignment horizontal="left"/>
    </xf>
    <xf numFmtId="0" fontId="84" fillId="0" borderId="0">
      <alignment horizontal="center"/>
    </xf>
    <xf numFmtId="40" fontId="86" fillId="0" borderId="18"/>
    <xf numFmtId="40" fontId="86" fillId="0" borderId="18"/>
    <xf numFmtId="0" fontId="86" fillId="0" borderId="0"/>
    <xf numFmtId="0" fontId="86" fillId="0" borderId="0"/>
    <xf numFmtId="0" fontId="84" fillId="0" borderId="0">
      <alignment horizontal="center"/>
    </xf>
    <xf numFmtId="0" fontId="87" fillId="52" borderId="0">
      <alignment horizontal="left"/>
    </xf>
    <xf numFmtId="0" fontId="87" fillId="52" borderId="0">
      <alignment horizontal="left"/>
    </xf>
    <xf numFmtId="40" fontId="81" fillId="0" borderId="0">
      <alignment horizontal="right"/>
    </xf>
    <xf numFmtId="0" fontId="82" fillId="0" borderId="0">
      <alignment horizontal="left"/>
    </xf>
    <xf numFmtId="49" fontId="11" fillId="0" borderId="0"/>
    <xf numFmtId="0" fontId="82" fillId="0" borderId="0">
      <alignment horizontal="left"/>
    </xf>
    <xf numFmtId="174" fontId="81" fillId="0" borderId="0">
      <alignment horizontal="right"/>
    </xf>
    <xf numFmtId="49" fontId="81" fillId="0" borderId="0" applyBorder="0">
      <alignment horizontal="right"/>
    </xf>
    <xf numFmtId="0" fontId="11" fillId="0" borderId="0"/>
    <xf numFmtId="49" fontId="89" fillId="51" borderId="0">
      <alignment horizontal="left"/>
    </xf>
    <xf numFmtId="49" fontId="89" fillId="51" borderId="0">
      <alignment horizontal="left"/>
    </xf>
    <xf numFmtId="0" fontId="90" fillId="51" borderId="0">
      <alignment horizontal="left"/>
    </xf>
    <xf numFmtId="175" fontId="90" fillId="51" borderId="0">
      <alignment horizontal="left"/>
    </xf>
    <xf numFmtId="40" fontId="81" fillId="0" borderId="0">
      <alignment horizontal="right"/>
    </xf>
    <xf numFmtId="49" fontId="91" fillId="51" borderId="0">
      <alignment horizontal="left"/>
    </xf>
    <xf numFmtId="49" fontId="91" fillId="51" borderId="0">
      <alignment horizontal="left"/>
    </xf>
    <xf numFmtId="49" fontId="11" fillId="0" borderId="0"/>
    <xf numFmtId="40" fontId="81" fillId="0" borderId="14">
      <alignment horizontal="right"/>
    </xf>
    <xf numFmtId="49" fontId="81" fillId="0" borderId="0">
      <alignment horizontal="left"/>
    </xf>
    <xf numFmtId="49" fontId="11" fillId="0" borderId="0"/>
    <xf numFmtId="49" fontId="81" fillId="0" borderId="0">
      <alignment horizontal="left"/>
    </xf>
    <xf numFmtId="174" fontId="81" fillId="0" borderId="14">
      <alignment horizontal="right"/>
    </xf>
    <xf numFmtId="49" fontId="81" fillId="0" borderId="0">
      <alignment horizontal="right"/>
    </xf>
    <xf numFmtId="40" fontId="81" fillId="0" borderId="14">
      <alignment horizontal="right"/>
    </xf>
    <xf numFmtId="0" fontId="81" fillId="50" borderId="0">
      <alignment horizontal="left"/>
    </xf>
    <xf numFmtId="49" fontId="11" fillId="0" borderId="0"/>
    <xf numFmtId="0" fontId="81" fillId="50" borderId="0">
      <alignment horizontal="left"/>
    </xf>
    <xf numFmtId="174" fontId="81" fillId="0" borderId="14">
      <alignment horizontal="right"/>
    </xf>
    <xf numFmtId="49" fontId="81" fillId="0" borderId="0">
      <alignment horizontal="right"/>
    </xf>
    <xf numFmtId="0" fontId="86" fillId="0" borderId="0"/>
    <xf numFmtId="40" fontId="83" fillId="0" borderId="18"/>
    <xf numFmtId="40" fontId="83" fillId="0" borderId="18"/>
    <xf numFmtId="0" fontId="83" fillId="0" borderId="0"/>
    <xf numFmtId="0" fontId="83" fillId="0" borderId="0"/>
    <xf numFmtId="40" fontId="83" fillId="0" borderId="0"/>
    <xf numFmtId="176" fontId="83" fillId="0" borderId="0"/>
    <xf numFmtId="40" fontId="83" fillId="0" borderId="0"/>
    <xf numFmtId="0" fontId="83" fillId="0" borderId="0"/>
    <xf numFmtId="0" fontId="83" fillId="0" borderId="0"/>
    <xf numFmtId="40" fontId="81" fillId="0" borderId="18">
      <alignment horizontal="right"/>
    </xf>
    <xf numFmtId="49" fontId="81" fillId="0" borderId="0">
      <alignment horizontal="left"/>
    </xf>
    <xf numFmtId="49" fontId="11" fillId="0" borderId="0"/>
    <xf numFmtId="49" fontId="81" fillId="0" borderId="0">
      <alignment horizontal="left"/>
    </xf>
    <xf numFmtId="174" fontId="81" fillId="0" borderId="18">
      <alignment horizontal="right"/>
    </xf>
    <xf numFmtId="49" fontId="81"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1" borderId="52"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1" borderId="52" applyNumberFormat="0" applyFont="0" applyAlignment="0" applyProtection="0"/>
    <xf numFmtId="0" fontId="92" fillId="0" borderId="0" applyNumberFormat="0" applyFill="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62" borderId="0" applyNumberFormat="0" applyBorder="0" applyAlignment="0" applyProtection="0"/>
    <xf numFmtId="0" fontId="33" fillId="63" borderId="0" applyNumberFormat="0" applyBorder="0" applyAlignment="0" applyProtection="0"/>
    <xf numFmtId="0" fontId="33" fillId="65" borderId="0" applyNumberFormat="0" applyBorder="0" applyAlignment="0" applyProtection="0"/>
    <xf numFmtId="0" fontId="33" fillId="66" borderId="0" applyNumberFormat="0" applyBorder="0" applyAlignment="0" applyProtection="0"/>
    <xf numFmtId="0" fontId="33" fillId="68" borderId="0" applyNumberFormat="0" applyBorder="0" applyAlignment="0" applyProtection="0"/>
    <xf numFmtId="0" fontId="33" fillId="69"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54"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3" borderId="0" applyNumberFormat="0" applyBorder="0" applyAlignment="0" applyProtection="0"/>
    <xf numFmtId="0" fontId="34" fillId="66" borderId="0" applyNumberFormat="0" applyBorder="0" applyAlignment="0" applyProtection="0"/>
    <xf numFmtId="0" fontId="34" fillId="69" borderId="0" applyNumberFormat="0" applyBorder="0" applyAlignment="0" applyProtection="0"/>
    <xf numFmtId="0" fontId="79" fillId="55" borderId="0" applyNumberFormat="0" applyBorder="0" applyAlignment="0" applyProtection="0"/>
    <xf numFmtId="0" fontId="93" fillId="55" borderId="0" applyNumberFormat="0" applyBorder="0" applyAlignment="0" applyProtection="0"/>
    <xf numFmtId="0" fontId="79" fillId="58" borderId="0" applyNumberFormat="0" applyBorder="0" applyAlignment="0" applyProtection="0"/>
    <xf numFmtId="0" fontId="93" fillId="58" borderId="0" applyNumberFormat="0" applyBorder="0" applyAlignment="0" applyProtection="0"/>
    <xf numFmtId="0" fontId="79" fillId="61" borderId="0" applyNumberFormat="0" applyBorder="0" applyAlignment="0" applyProtection="0"/>
    <xf numFmtId="0" fontId="93" fillId="61" borderId="0" applyNumberFormat="0" applyBorder="0" applyAlignment="0" applyProtection="0"/>
    <xf numFmtId="0" fontId="79" fillId="64" borderId="0" applyNumberFormat="0" applyBorder="0" applyAlignment="0" applyProtection="0"/>
    <xf numFmtId="0" fontId="93" fillId="64" borderId="0" applyNumberFormat="0" applyBorder="0" applyAlignment="0" applyProtection="0"/>
    <xf numFmtId="0" fontId="79" fillId="67" borderId="0" applyNumberFormat="0" applyBorder="0" applyAlignment="0" applyProtection="0"/>
    <xf numFmtId="0" fontId="93" fillId="67" borderId="0" applyNumberFormat="0" applyBorder="0" applyAlignment="0" applyProtection="0"/>
    <xf numFmtId="0" fontId="79" fillId="70" borderId="0" applyNumberFormat="0" applyBorder="0" applyAlignment="0" applyProtection="0"/>
    <xf numFmtId="0" fontId="93" fillId="70"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4" borderId="0" applyNumberFormat="0" applyBorder="0" applyAlignment="0" applyProtection="0"/>
    <xf numFmtId="0" fontId="93" fillId="44"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7" borderId="0" applyNumberFormat="0" applyBorder="0" applyAlignment="0" applyProtection="0"/>
    <xf numFmtId="0" fontId="93" fillId="47" borderId="0" applyNumberFormat="0" applyBorder="0" applyAlignment="0" applyProtection="0"/>
    <xf numFmtId="0" fontId="94" fillId="36" borderId="0" applyNumberFormat="0" applyBorder="0" applyAlignment="0" applyProtection="0"/>
    <xf numFmtId="0" fontId="95" fillId="39" borderId="48" applyNumberFormat="0" applyAlignment="0" applyProtection="0"/>
    <xf numFmtId="0" fontId="96" fillId="40" borderId="51"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7" fillId="0" borderId="0" applyNumberFormat="0" applyFill="0" applyBorder="0" applyAlignment="0" applyProtection="0"/>
    <xf numFmtId="0" fontId="98" fillId="35" borderId="0" applyNumberFormat="0" applyBorder="0" applyAlignment="0" applyProtection="0"/>
    <xf numFmtId="0" fontId="99" fillId="0" borderId="45" applyNumberFormat="0" applyFill="0" applyAlignment="0" applyProtection="0"/>
    <xf numFmtId="0" fontId="100" fillId="0" borderId="46" applyNumberFormat="0" applyFill="0" applyAlignment="0" applyProtection="0"/>
    <xf numFmtId="0" fontId="15" fillId="0" borderId="56" applyNumberFormat="0" applyFill="0" applyAlignment="0" applyProtection="0"/>
    <xf numFmtId="0" fontId="15" fillId="0" borderId="56" applyNumberFormat="0" applyFill="0" applyAlignment="0" applyProtection="0"/>
    <xf numFmtId="0" fontId="101" fillId="0" borderId="47" applyNumberFormat="0" applyFill="0" applyAlignment="0" applyProtection="0"/>
    <xf numFmtId="0" fontId="101" fillId="0" borderId="0" applyNumberFormat="0" applyFill="0" applyBorder="0" applyAlignment="0" applyProtection="0"/>
    <xf numFmtId="0" fontId="102" fillId="38" borderId="48" applyNumberFormat="0" applyAlignment="0" applyProtection="0"/>
    <xf numFmtId="0" fontId="103" fillId="0" borderId="50" applyNumberFormat="0" applyFill="0" applyAlignment="0" applyProtection="0"/>
    <xf numFmtId="0" fontId="104" fillId="37"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1" borderId="52" applyNumberFormat="0" applyFont="0" applyAlignment="0" applyProtection="0"/>
    <xf numFmtId="0" fontId="105" fillId="39" borderId="49" applyNumberFormat="0" applyAlignment="0" applyProtection="0"/>
    <xf numFmtId="9" fontId="6" fillId="0" borderId="0" applyFont="0" applyFill="0" applyBorder="0" applyAlignment="0" applyProtection="0"/>
    <xf numFmtId="0" fontId="106" fillId="0" borderId="0" applyNumberFormat="0" applyFill="0" applyBorder="0" applyAlignment="0" applyProtection="0"/>
    <xf numFmtId="0" fontId="107" fillId="0" borderId="53" applyNumberFormat="0" applyFill="0" applyAlignment="0" applyProtection="0"/>
    <xf numFmtId="0" fontId="108" fillId="0" borderId="0" applyNumberFormat="0" applyFill="0" applyBorder="0" applyAlignment="0" applyProtection="0"/>
    <xf numFmtId="0" fontId="111" fillId="0" borderId="0"/>
    <xf numFmtId="43" fontId="112" fillId="0" borderId="0" applyFont="0" applyFill="0" applyBorder="0" applyAlignment="0" applyProtection="0"/>
    <xf numFmtId="0" fontId="112"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2" fillId="0" borderId="0"/>
    <xf numFmtId="0" fontId="11"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1" fillId="0" borderId="0"/>
    <xf numFmtId="43" fontId="111" fillId="0" borderId="0" applyFont="0" applyFill="0" applyBorder="0" applyAlignment="0" applyProtection="0"/>
    <xf numFmtId="0" fontId="111" fillId="0" borderId="0"/>
    <xf numFmtId="0" fontId="123" fillId="0" borderId="0"/>
    <xf numFmtId="0" fontId="33" fillId="0" borderId="0"/>
    <xf numFmtId="0" fontId="123" fillId="0" borderId="0"/>
    <xf numFmtId="43" fontId="111" fillId="0" borderId="0" applyFont="0" applyFill="0" applyBorder="0" applyAlignment="0" applyProtection="0"/>
    <xf numFmtId="0" fontId="111" fillId="0" borderId="0"/>
    <xf numFmtId="0" fontId="111" fillId="0" borderId="0"/>
    <xf numFmtId="0" fontId="111" fillId="0" borderId="0"/>
    <xf numFmtId="0" fontId="124" fillId="0" borderId="0"/>
    <xf numFmtId="0" fontId="124" fillId="0" borderId="0"/>
    <xf numFmtId="0" fontId="125" fillId="0" borderId="0"/>
    <xf numFmtId="0" fontId="124" fillId="0" borderId="0"/>
    <xf numFmtId="0" fontId="123" fillId="0" borderId="0"/>
    <xf numFmtId="0" fontId="124"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3" fillId="0" borderId="0"/>
    <xf numFmtId="0" fontId="123" fillId="0" borderId="0"/>
    <xf numFmtId="0" fontId="124" fillId="0" borderId="0"/>
    <xf numFmtId="0" fontId="123" fillId="0" borderId="0"/>
    <xf numFmtId="0" fontId="123"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3" fillId="0" borderId="0"/>
    <xf numFmtId="0" fontId="125" fillId="0" borderId="0"/>
    <xf numFmtId="0" fontId="123"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11"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6"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1" borderId="52"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1" borderId="52"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1" borderId="52"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1" fillId="0" borderId="0"/>
    <xf numFmtId="43" fontId="111" fillId="0" borderId="0" applyFont="0" applyFill="0" applyBorder="0" applyAlignment="0" applyProtection="0"/>
    <xf numFmtId="0" fontId="111"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1"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1" fillId="0" borderId="0"/>
    <xf numFmtId="0" fontId="158" fillId="0" borderId="0"/>
    <xf numFmtId="0" fontId="161" fillId="0" borderId="0"/>
    <xf numFmtId="43" fontId="161" fillId="0" borderId="0" applyFont="0" applyFill="0" applyBorder="0" applyAlignment="0" applyProtection="0"/>
    <xf numFmtId="44" fontId="16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cellStyleXfs>
  <cellXfs count="850">
    <xf numFmtId="0" fontId="0" fillId="0" borderId="0" xfId="0"/>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xf>
    <xf numFmtId="164" fontId="56" fillId="23" borderId="22"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39" fillId="23" borderId="24" xfId="0" applyNumberFormat="1" applyFont="1" applyFill="1" applyBorder="1" applyAlignment="1" applyProtection="1">
      <alignment horizontal="center" vertical="center"/>
    </xf>
    <xf numFmtId="0" fontId="39" fillId="0" borderId="25" xfId="0" applyNumberFormat="1" applyFont="1" applyFill="1" applyBorder="1" applyAlignment="1" applyProtection="1">
      <alignment horizontal="center" vertical="center"/>
    </xf>
    <xf numFmtId="0" fontId="49" fillId="24" borderId="20" xfId="0" applyFont="1" applyFill="1" applyBorder="1" applyAlignment="1" applyProtection="1">
      <alignment horizontal="center" vertical="center" wrapText="1"/>
    </xf>
    <xf numFmtId="0" fontId="0" fillId="0" borderId="29"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56" fillId="0" borderId="0" xfId="0" applyFont="1" applyProtection="1"/>
    <xf numFmtId="0" fontId="56" fillId="23" borderId="22" xfId="0" applyNumberFormat="1" applyFont="1" applyFill="1" applyBorder="1" applyAlignment="1" applyProtection="1">
      <alignment horizontal="left" vertical="center" wrapText="1"/>
    </xf>
    <xf numFmtId="0" fontId="56" fillId="0" borderId="30" xfId="0" applyNumberFormat="1" applyFont="1" applyFill="1" applyBorder="1" applyAlignment="1" applyProtection="1">
      <alignment horizontal="left" vertical="center" wrapText="1"/>
    </xf>
    <xf numFmtId="49" fontId="0" fillId="0" borderId="32" xfId="0" applyNumberFormat="1" applyFont="1" applyFill="1" applyBorder="1" applyAlignment="1">
      <alignment horizontal="center"/>
    </xf>
    <xf numFmtId="49" fontId="0" fillId="0" borderId="31" xfId="0" applyNumberFormat="1" applyFont="1" applyFill="1" applyBorder="1" applyAlignment="1">
      <alignment horizontal="center"/>
    </xf>
    <xf numFmtId="0" fontId="0" fillId="0" borderId="0" xfId="0" applyFont="1" applyFill="1" applyAlignment="1" applyProtection="1">
      <alignment vertical="center" wrapText="1"/>
      <protection locked="0"/>
    </xf>
    <xf numFmtId="0" fontId="44" fillId="0" borderId="22" xfId="1243" applyFont="1" applyFill="1" applyBorder="1" applyAlignment="1" applyProtection="1">
      <alignment horizontal="left" vertical="center" wrapText="1"/>
    </xf>
    <xf numFmtId="164" fontId="50" fillId="25" borderId="0" xfId="439" applyNumberFormat="1" applyFont="1" applyFill="1" applyAlignment="1" applyProtection="1">
      <alignment horizontal="center"/>
    </xf>
    <xf numFmtId="0" fontId="59" fillId="0" borderId="0" xfId="0" applyFont="1" applyAlignment="1" applyProtection="1">
      <alignment horizontal="center" vertical="center" wrapText="1"/>
    </xf>
    <xf numFmtId="164" fontId="56" fillId="22" borderId="22" xfId="439"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6" fillId="0" borderId="28" xfId="439" applyNumberFormat="1" applyFont="1" applyFill="1" applyBorder="1" applyAlignment="1" applyProtection="1">
      <alignment horizontal="center" vertical="center" wrapText="1"/>
    </xf>
    <xf numFmtId="39" fontId="56" fillId="23" borderId="27"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0" borderId="0" xfId="0" applyNumberFormat="1" applyFont="1" applyFill="1" applyBorder="1" applyAlignment="1" applyProtection="1">
      <alignment horizontal="center" wrapText="1"/>
    </xf>
    <xf numFmtId="0" fontId="39" fillId="31" borderId="24" xfId="0" applyNumberFormat="1" applyFont="1" applyFill="1" applyBorder="1" applyAlignment="1" applyProtection="1">
      <alignment horizontal="center" vertical="center"/>
    </xf>
    <xf numFmtId="0" fontId="0" fillId="31" borderId="22" xfId="0" applyFont="1" applyFill="1" applyBorder="1" applyAlignment="1" applyProtection="1">
      <alignment vertical="center" wrapText="1"/>
    </xf>
    <xf numFmtId="0" fontId="59" fillId="31" borderId="0" xfId="0" applyFont="1" applyFill="1" applyAlignment="1" applyProtection="1">
      <alignment horizontal="center" vertical="center" wrapText="1"/>
    </xf>
    <xf numFmtId="0" fontId="0" fillId="0" borderId="0" xfId="0" applyFont="1" applyProtection="1">
      <protection locked="0"/>
    </xf>
    <xf numFmtId="0" fontId="52" fillId="0" borderId="24" xfId="0" applyNumberFormat="1" applyFont="1" applyFill="1" applyBorder="1" applyAlignment="1" applyProtection="1">
      <alignment horizontal="left" vertical="center" wrapText="1"/>
    </xf>
    <xf numFmtId="41" fontId="62" fillId="0" borderId="0" xfId="0" applyNumberFormat="1" applyFont="1" applyFill="1" applyAlignment="1" applyProtection="1">
      <alignment wrapText="1"/>
    </xf>
    <xf numFmtId="0" fontId="61"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56" fillId="0" borderId="22" xfId="439" applyNumberFormat="1" applyFont="1" applyFill="1" applyBorder="1" applyAlignment="1" applyProtection="1">
      <alignment horizontal="center" vertical="center" wrapText="1"/>
    </xf>
    <xf numFmtId="37" fontId="39" fillId="0" borderId="27" xfId="439" applyNumberFormat="1" applyFont="1" applyFill="1" applyBorder="1" applyAlignment="1" applyProtection="1">
      <alignment horizontal="center" vertical="center" wrapText="1"/>
    </xf>
    <xf numFmtId="37" fontId="57" fillId="0" borderId="27" xfId="439" applyNumberFormat="1" applyFont="1" applyFill="1" applyBorder="1" applyAlignment="1" applyProtection="1">
      <alignment horizontal="center" vertical="center" wrapText="1"/>
    </xf>
    <xf numFmtId="0" fontId="0" fillId="0" borderId="22" xfId="0" applyNumberFormat="1" applyFont="1" applyFill="1" applyBorder="1" applyAlignment="1" applyProtection="1">
      <alignment vertical="center" wrapText="1"/>
    </xf>
    <xf numFmtId="0" fontId="0" fillId="0" borderId="0" xfId="0" applyFont="1" applyFill="1" applyAlignment="1">
      <alignment vertical="center" wrapText="1"/>
    </xf>
    <xf numFmtId="165" fontId="56" fillId="29" borderId="22" xfId="439" applyNumberFormat="1" applyFont="1" applyFill="1" applyBorder="1" applyAlignment="1" applyProtection="1">
      <alignment horizontal="center" vertical="center" wrapText="1"/>
      <protection locked="0"/>
    </xf>
    <xf numFmtId="0" fontId="56" fillId="22" borderId="24" xfId="0" applyNumberFormat="1" applyFont="1" applyFill="1" applyBorder="1" applyAlignment="1" applyProtection="1">
      <alignment horizontal="left" vertical="center" wrapText="1"/>
    </xf>
    <xf numFmtId="169" fontId="39" fillId="0" borderId="0" xfId="439" applyNumberFormat="1" applyFont="1" applyFill="1" applyAlignment="1" applyProtection="1">
      <alignment horizontal="center" vertical="center"/>
      <protection locked="0"/>
    </xf>
    <xf numFmtId="0" fontId="0" fillId="0" borderId="10" xfId="0" applyFont="1" applyFill="1" applyBorder="1" applyAlignment="1" applyProtection="1">
      <alignment horizontal="left" vertical="center" wrapText="1"/>
    </xf>
    <xf numFmtId="170" fontId="56" fillId="0" borderId="28" xfId="439" applyNumberFormat="1" applyFont="1" applyFill="1" applyBorder="1" applyAlignment="1" applyProtection="1">
      <alignment horizontal="center" vertical="center" wrapText="1"/>
    </xf>
    <xf numFmtId="171" fontId="56" fillId="0" borderId="22" xfId="439" applyNumberFormat="1" applyFont="1" applyFill="1" applyBorder="1" applyAlignment="1" applyProtection="1">
      <alignment horizontal="center" vertical="center" wrapText="1"/>
    </xf>
    <xf numFmtId="0" fontId="39" fillId="0" borderId="23" xfId="0" applyNumberFormat="1" applyFont="1" applyFill="1" applyBorder="1" applyAlignment="1" applyProtection="1">
      <alignment horizontal="center" vertical="center"/>
    </xf>
    <xf numFmtId="0" fontId="0" fillId="0" borderId="0" xfId="0" applyNumberFormat="1" applyFont="1" applyFill="1" applyAlignment="1" applyProtection="1">
      <alignment horizontal="center" vertical="center"/>
    </xf>
    <xf numFmtId="164" fontId="56" fillId="29" borderId="42" xfId="439" applyNumberFormat="1" applyFont="1" applyFill="1" applyBorder="1" applyAlignment="1" applyProtection="1">
      <alignment horizontal="center" vertical="center" wrapText="1"/>
      <protection locked="0"/>
    </xf>
    <xf numFmtId="164" fontId="56" fillId="0" borderId="29" xfId="439" applyNumberFormat="1" applyFont="1" applyFill="1" applyBorder="1" applyAlignment="1" applyProtection="1">
      <alignment horizontal="center" vertical="center" wrapText="1"/>
    </xf>
    <xf numFmtId="39" fontId="56" fillId="0" borderId="26" xfId="439" applyNumberFormat="1" applyFont="1" applyFill="1" applyBorder="1" applyAlignment="1" applyProtection="1">
      <alignment horizontal="center" vertical="center" wrapText="1"/>
    </xf>
    <xf numFmtId="164" fontId="56" fillId="0" borderId="44" xfId="439" applyNumberFormat="1" applyFont="1" applyFill="1" applyBorder="1" applyAlignment="1" applyProtection="1">
      <alignment horizontal="center" vertical="center" wrapText="1"/>
    </xf>
    <xf numFmtId="0" fontId="39" fillId="31" borderId="25" xfId="0" applyNumberFormat="1" applyFont="1" applyFill="1" applyBorder="1" applyAlignment="1" applyProtection="1">
      <alignment horizontal="center" vertical="center"/>
    </xf>
    <xf numFmtId="0" fontId="0" fillId="31" borderId="30" xfId="0" applyFont="1" applyFill="1" applyBorder="1" applyAlignment="1" applyProtection="1">
      <alignment vertical="center" wrapText="1"/>
    </xf>
    <xf numFmtId="164" fontId="56" fillId="29" borderId="43" xfId="439" applyNumberFormat="1" applyFont="1" applyFill="1" applyBorder="1" applyAlignment="1" applyProtection="1">
      <alignment horizontal="center" vertical="center" wrapText="1"/>
      <protection locked="0"/>
    </xf>
    <xf numFmtId="0" fontId="56" fillId="0" borderId="29" xfId="0" applyNumberFormat="1" applyFont="1" applyFill="1" applyBorder="1" applyAlignment="1" applyProtection="1">
      <alignment horizontal="left" vertical="center" wrapText="1"/>
    </xf>
    <xf numFmtId="0" fontId="56" fillId="23" borderId="30" xfId="0" applyNumberFormat="1" applyFont="1" applyFill="1" applyBorder="1" applyAlignment="1" applyProtection="1">
      <alignment horizontal="left" vertical="center" wrapText="1"/>
    </xf>
    <xf numFmtId="0" fontId="56" fillId="23" borderId="30" xfId="439" applyNumberFormat="1" applyFont="1" applyFill="1" applyBorder="1" applyAlignment="1" applyProtection="1">
      <alignment horizontal="center" vertical="center" wrapText="1"/>
    </xf>
    <xf numFmtId="0" fontId="39" fillId="23" borderId="25" xfId="0" applyNumberFormat="1" applyFont="1" applyFill="1" applyBorder="1" applyAlignment="1" applyProtection="1">
      <alignment horizontal="center" vertical="center"/>
    </xf>
    <xf numFmtId="37" fontId="39" fillId="0" borderId="26" xfId="439" applyNumberFormat="1" applyFont="1" applyFill="1" applyBorder="1" applyAlignment="1" applyProtection="1">
      <alignment horizontal="center" vertical="center" wrapText="1"/>
    </xf>
    <xf numFmtId="0" fontId="39" fillId="32" borderId="0" xfId="0" applyFont="1" applyFill="1" applyProtection="1"/>
    <xf numFmtId="0" fontId="0" fillId="32" borderId="22" xfId="0" applyFont="1" applyFill="1" applyBorder="1" applyAlignment="1" applyProtection="1">
      <alignment vertical="center" wrapText="1"/>
    </xf>
    <xf numFmtId="0" fontId="56" fillId="0" borderId="24" xfId="0" applyNumberFormat="1" applyFont="1" applyFill="1" applyBorder="1" applyAlignment="1" applyProtection="1">
      <alignment horizontal="left" vertical="center" wrapText="1"/>
    </xf>
    <xf numFmtId="0" fontId="0" fillId="23" borderId="22" xfId="0" applyFont="1" applyFill="1" applyBorder="1" applyAlignment="1" applyProtection="1">
      <alignment vertical="center" wrapText="1"/>
    </xf>
    <xf numFmtId="41" fontId="63" fillId="0" borderId="0" xfId="0" applyNumberFormat="1" applyFont="1" applyFill="1" applyAlignment="1" applyProtection="1">
      <alignment wrapText="1"/>
    </xf>
    <xf numFmtId="164" fontId="49" fillId="0" borderId="0" xfId="0" applyNumberFormat="1" applyFont="1" applyAlignment="1" applyProtection="1">
      <alignment wrapText="1"/>
    </xf>
    <xf numFmtId="164" fontId="56" fillId="22" borderId="22" xfId="439" applyNumberFormat="1" applyFont="1" applyFill="1" applyBorder="1" applyAlignment="1" applyProtection="1">
      <alignment horizontal="center" vertical="center" wrapText="1"/>
      <protection locked="0"/>
    </xf>
    <xf numFmtId="171" fontId="56" fillId="22" borderId="22" xfId="439" applyNumberFormat="1" applyFont="1" applyFill="1" applyBorder="1" applyAlignment="1" applyProtection="1">
      <alignment horizontal="center" vertical="center" wrapText="1"/>
    </xf>
    <xf numFmtId="39" fontId="56" fillId="22" borderId="27" xfId="439" applyNumberFormat="1" applyFont="1" applyFill="1" applyBorder="1" applyAlignment="1" applyProtection="1">
      <alignment horizontal="center" vertical="center" wrapText="1"/>
    </xf>
    <xf numFmtId="164" fontId="56" fillId="22" borderId="28" xfId="439" applyNumberFormat="1" applyFont="1" applyFill="1" applyBorder="1" applyAlignment="1" applyProtection="1">
      <alignment horizontal="center" vertical="center" wrapText="1"/>
    </xf>
    <xf numFmtId="0" fontId="39" fillId="22" borderId="23" xfId="0" applyNumberFormat="1" applyFont="1" applyFill="1" applyBorder="1" applyAlignment="1" applyProtection="1">
      <alignment horizontal="center" vertical="center"/>
    </xf>
    <xf numFmtId="164" fontId="56" fillId="29" borderId="30"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1" fontId="56" fillId="22" borderId="29" xfId="439" applyNumberFormat="1" applyFont="1" applyFill="1" applyBorder="1" applyAlignment="1" applyProtection="1">
      <alignment horizontal="center" vertical="center" wrapText="1"/>
    </xf>
    <xf numFmtId="177" fontId="56" fillId="73" borderId="22" xfId="439" applyNumberFormat="1" applyFont="1" applyFill="1" applyBorder="1" applyAlignment="1" applyProtection="1">
      <alignment horizontal="center" vertical="center" wrapText="1"/>
    </xf>
    <xf numFmtId="3" fontId="56" fillId="0" borderId="30" xfId="439" applyNumberFormat="1" applyFont="1" applyFill="1" applyBorder="1" applyAlignment="1" applyProtection="1">
      <alignment horizontal="center" vertical="center" wrapText="1"/>
    </xf>
    <xf numFmtId="3" fontId="56" fillId="23" borderId="30" xfId="439" applyNumberFormat="1" applyFont="1" applyFill="1" applyBorder="1" applyAlignment="1" applyProtection="1">
      <alignment horizontal="center" vertical="center" wrapText="1"/>
    </xf>
    <xf numFmtId="3" fontId="56" fillId="23" borderId="22" xfId="439" applyNumberFormat="1" applyFont="1" applyFill="1" applyBorder="1" applyAlignment="1" applyProtection="1">
      <alignment horizontal="center" vertical="center" wrapText="1"/>
    </xf>
    <xf numFmtId="3" fontId="56" fillId="0" borderId="29" xfId="439" applyNumberFormat="1" applyFont="1" applyFill="1" applyBorder="1" applyAlignment="1" applyProtection="1">
      <alignment horizontal="center" vertical="center" wrapText="1"/>
    </xf>
    <xf numFmtId="37" fontId="56" fillId="0" borderId="22"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1" fillId="0" borderId="0" xfId="0" applyFont="1" applyProtection="1"/>
    <xf numFmtId="3" fontId="39" fillId="0" borderId="0" xfId="439" applyNumberFormat="1" applyFont="1" applyFill="1" applyAlignment="1" applyProtection="1">
      <alignment horizontal="center" vertical="center" wrapText="1"/>
      <protection locked="0"/>
    </xf>
    <xf numFmtId="0" fontId="0" fillId="0" borderId="0" xfId="0" applyAlignment="1">
      <alignment horizontal="center"/>
    </xf>
    <xf numFmtId="0" fontId="0" fillId="0" borderId="59" xfId="0" applyNumberFormat="1" applyFont="1" applyFill="1" applyBorder="1" applyAlignment="1">
      <alignment horizontal="center"/>
    </xf>
    <xf numFmtId="0" fontId="79" fillId="0" borderId="0" xfId="0" applyFont="1" applyAlignment="1">
      <alignment horizontal="center"/>
    </xf>
    <xf numFmtId="0" fontId="39" fillId="0" borderId="23" xfId="0" applyFont="1" applyBorder="1" applyAlignment="1">
      <alignment horizontal="center" vertical="center"/>
    </xf>
    <xf numFmtId="170" fontId="56" fillId="73" borderId="28" xfId="439" applyNumberFormat="1" applyFont="1" applyFill="1" applyBorder="1" applyAlignment="1" applyProtection="1">
      <alignment horizontal="center" vertical="center" wrapText="1"/>
    </xf>
    <xf numFmtId="0" fontId="39" fillId="72" borderId="62" xfId="0" applyNumberFormat="1" applyFont="1" applyFill="1" applyBorder="1" applyAlignment="1" applyProtection="1">
      <alignment horizontal="center" vertical="center"/>
    </xf>
    <xf numFmtId="0" fontId="0" fillId="71" borderId="0" xfId="0" applyFill="1"/>
    <xf numFmtId="0" fontId="115" fillId="71" borderId="0" xfId="0" applyFont="1" applyFill="1" applyAlignment="1">
      <alignment vertical="center" wrapText="1"/>
    </xf>
    <xf numFmtId="0" fontId="46" fillId="71" borderId="0" xfId="0" applyFont="1" applyFill="1" applyAlignment="1">
      <alignment horizontal="justify" vertical="center"/>
    </xf>
    <xf numFmtId="0" fontId="120" fillId="75" borderId="0" xfId="0" applyFont="1" applyFill="1" applyAlignment="1">
      <alignment vertical="center"/>
    </xf>
    <xf numFmtId="0" fontId="59" fillId="0" borderId="43" xfId="0" applyFont="1" applyFill="1" applyBorder="1" applyAlignment="1" applyProtection="1">
      <alignment horizontal="center" vertical="center" wrapText="1"/>
    </xf>
    <xf numFmtId="0" fontId="59" fillId="31" borderId="43" xfId="0" applyFont="1" applyFill="1" applyBorder="1" applyAlignment="1" applyProtection="1">
      <alignment horizontal="center" vertical="center" wrapText="1"/>
    </xf>
    <xf numFmtId="0" fontId="56" fillId="30" borderId="24" xfId="0" applyNumberFormat="1" applyFont="1" applyFill="1" applyBorder="1" applyAlignment="1" applyProtection="1">
      <alignment horizontal="left" vertical="center" wrapText="1"/>
    </xf>
    <xf numFmtId="0" fontId="41" fillId="30" borderId="64" xfId="0" applyFont="1" applyFill="1" applyBorder="1" applyAlignment="1">
      <alignment wrapText="1"/>
    </xf>
    <xf numFmtId="14" fontId="41" fillId="30" borderId="64" xfId="0" applyNumberFormat="1" applyFont="1" applyFill="1" applyBorder="1" applyAlignment="1">
      <alignment wrapText="1"/>
    </xf>
    <xf numFmtId="0" fontId="39" fillId="30" borderId="62" xfId="0" applyNumberFormat="1" applyFont="1" applyFill="1" applyBorder="1" applyAlignment="1" applyProtection="1">
      <alignment horizontal="center" vertical="center"/>
    </xf>
    <xf numFmtId="49" fontId="56" fillId="0" borderId="22" xfId="439" applyNumberFormat="1" applyFont="1" applyFill="1" applyBorder="1" applyAlignment="1" applyProtection="1">
      <alignment horizontal="center" vertical="center" wrapText="1"/>
    </xf>
    <xf numFmtId="0" fontId="116" fillId="71" borderId="0" xfId="0" applyFont="1" applyFill="1" applyAlignment="1">
      <alignment horizontal="left" vertical="center" wrapText="1"/>
    </xf>
    <xf numFmtId="0" fontId="33" fillId="71" borderId="0" xfId="30098" applyFill="1"/>
    <xf numFmtId="0" fontId="119" fillId="75" borderId="0" xfId="30098" applyFont="1" applyFill="1" applyAlignment="1">
      <alignment horizontal="center" vertical="center" wrapText="1"/>
    </xf>
    <xf numFmtId="0" fontId="115" fillId="71" borderId="0" xfId="30098" applyFont="1" applyFill="1" applyAlignment="1">
      <alignment vertical="center" wrapText="1"/>
    </xf>
    <xf numFmtId="0" fontId="46" fillId="71" borderId="0" xfId="30098" applyFont="1" applyFill="1" applyAlignment="1">
      <alignment vertical="center" wrapText="1"/>
    </xf>
    <xf numFmtId="0" fontId="120" fillId="75" borderId="0" xfId="30098" applyFont="1" applyFill="1" applyAlignment="1">
      <alignment vertical="center"/>
    </xf>
    <xf numFmtId="0" fontId="0" fillId="0" borderId="0" xfId="0"/>
    <xf numFmtId="169" fontId="39" fillId="29" borderId="0" xfId="439" applyNumberFormat="1" applyFont="1" applyFill="1" applyAlignment="1" applyProtection="1">
      <alignment horizontal="center" vertical="center"/>
      <protection locked="0"/>
    </xf>
    <xf numFmtId="172" fontId="39" fillId="29" borderId="0" xfId="439" applyNumberFormat="1" applyFont="1" applyFill="1" applyAlignment="1" applyProtection="1">
      <alignment horizontal="center" vertical="center"/>
      <protection locked="0"/>
    </xf>
    <xf numFmtId="38" fontId="44" fillId="29" borderId="0" xfId="439" applyNumberFormat="1" applyFont="1" applyFill="1" applyAlignment="1" applyProtection="1">
      <alignment horizontal="center" vertical="center" wrapText="1"/>
      <protection locked="0"/>
    </xf>
    <xf numFmtId="0" fontId="39" fillId="0" borderId="41" xfId="0" applyNumberFormat="1" applyFont="1" applyFill="1" applyBorder="1" applyAlignment="1" applyProtection="1">
      <alignment horizontal="center" vertical="center"/>
    </xf>
    <xf numFmtId="0" fontId="39" fillId="76" borderId="75" xfId="0" applyFont="1" applyFill="1" applyBorder="1" applyAlignment="1">
      <alignment horizontal="center" wrapText="1"/>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3" xfId="0" applyNumberFormat="1" applyFont="1" applyFill="1" applyBorder="1" applyAlignment="1" applyProtection="1">
      <alignment horizontal="left" vertical="center" wrapText="1"/>
    </xf>
    <xf numFmtId="0" fontId="0" fillId="0" borderId="43" xfId="0" applyNumberFormat="1" applyFont="1" applyFill="1" applyBorder="1" applyAlignment="1" applyProtection="1">
      <alignment horizontal="center" vertical="center"/>
    </xf>
    <xf numFmtId="0" fontId="0" fillId="0" borderId="43" xfId="0" applyFont="1" applyFill="1" applyBorder="1" applyAlignment="1" applyProtection="1">
      <alignment vertical="center" wrapText="1"/>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23" xfId="0" applyFont="1" applyFill="1" applyBorder="1" applyAlignment="1">
      <alignment horizontal="center" vertical="center"/>
    </xf>
    <xf numFmtId="0" fontId="39" fillId="0" borderId="43" xfId="0" applyFont="1" applyFill="1" applyBorder="1" applyAlignment="1">
      <alignment horizontal="center" vertical="center"/>
    </xf>
    <xf numFmtId="0" fontId="39" fillId="0" borderId="41" xfId="0" applyFont="1" applyFill="1" applyBorder="1" applyAlignment="1">
      <alignment horizontal="center" vertical="center"/>
    </xf>
    <xf numFmtId="0" fontId="39" fillId="0" borderId="62" xfId="0" applyFont="1" applyFill="1" applyBorder="1" applyAlignment="1">
      <alignment horizontal="center" vertical="center"/>
    </xf>
    <xf numFmtId="0" fontId="67" fillId="0" borderId="0" xfId="0" applyFont="1" applyFill="1"/>
    <xf numFmtId="0" fontId="39" fillId="0" borderId="0" xfId="0" applyFont="1" applyFill="1" applyBorder="1" applyAlignment="1">
      <alignment horizontal="center" vertical="center"/>
    </xf>
    <xf numFmtId="0" fontId="52" fillId="0" borderId="29" xfId="0" applyNumberFormat="1" applyFont="1" applyFill="1" applyBorder="1" applyAlignment="1" applyProtection="1">
      <alignment horizontal="left" vertical="center" wrapText="1"/>
    </xf>
    <xf numFmtId="39" fontId="56" fillId="0" borderId="43" xfId="439" applyNumberFormat="1" applyFont="1" applyFill="1" applyBorder="1" applyAlignment="1" applyProtection="1">
      <alignment horizontal="center" vertical="center" wrapText="1"/>
    </xf>
    <xf numFmtId="0" fontId="60" fillId="0" borderId="0" xfId="0" applyNumberFormat="1" applyFont="1" applyFill="1" applyAlignment="1" applyProtection="1">
      <alignment horizontal="left" vertical="center" wrapText="1"/>
    </xf>
    <xf numFmtId="0" fontId="56" fillId="32" borderId="24" xfId="0" applyNumberFormat="1" applyFont="1" applyFill="1" applyBorder="1" applyAlignment="1" applyProtection="1">
      <alignment horizontal="left" vertical="center" wrapText="1"/>
    </xf>
    <xf numFmtId="177" fontId="56" fillId="0" borderId="22" xfId="439" applyNumberFormat="1" applyFont="1" applyFill="1" applyBorder="1" applyAlignment="1" applyProtection="1">
      <alignment horizontal="center" vertical="center" wrapText="1"/>
    </xf>
    <xf numFmtId="0" fontId="0" fillId="0" borderId="22" xfId="0" applyNumberFormat="1" applyFont="1" applyFill="1" applyBorder="1" applyAlignment="1" applyProtection="1">
      <alignment horizontal="left" vertical="center" wrapText="1"/>
    </xf>
    <xf numFmtId="0" fontId="0" fillId="0" borderId="24"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4" xfId="0" applyNumberFormat="1" applyFont="1" applyFill="1" applyBorder="1" applyAlignment="1" applyProtection="1">
      <alignment horizontal="center" vertical="center" wrapText="1"/>
    </xf>
    <xf numFmtId="37" fontId="39" fillId="0" borderId="43" xfId="439" applyNumberFormat="1" applyFont="1" applyFill="1" applyBorder="1" applyAlignment="1" applyProtection="1">
      <alignment horizontal="center" vertical="center" wrapText="1"/>
    </xf>
    <xf numFmtId="0" fontId="60" fillId="0" borderId="43" xfId="0" applyNumberFormat="1" applyFont="1" applyFill="1" applyBorder="1" applyAlignment="1" applyProtection="1">
      <alignment horizontal="left" vertical="center" wrapText="1"/>
    </xf>
    <xf numFmtId="0" fontId="56" fillId="0" borderId="27" xfId="0" applyNumberFormat="1" applyFont="1" applyFill="1" applyBorder="1" applyAlignment="1" applyProtection="1">
      <alignment horizontal="left" vertical="center" wrapText="1"/>
    </xf>
    <xf numFmtId="0" fontId="39" fillId="0" borderId="43" xfId="0" applyNumberFormat="1" applyFont="1" applyFill="1" applyBorder="1" applyAlignment="1" applyProtection="1">
      <alignment horizontal="center" vertical="center"/>
    </xf>
    <xf numFmtId="164" fontId="56" fillId="0" borderId="43"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2" xfId="0" applyFont="1" applyFill="1" applyBorder="1" applyAlignment="1" applyProtection="1">
      <alignment vertical="center" wrapText="1"/>
    </xf>
    <xf numFmtId="0" fontId="39" fillId="0" borderId="24" xfId="0" applyNumberFormat="1" applyFont="1" applyFill="1" applyBorder="1" applyAlignment="1" applyProtection="1">
      <alignment horizontal="center" vertical="center"/>
    </xf>
    <xf numFmtId="164" fontId="56" fillId="0" borderId="28" xfId="439" applyNumberFormat="1" applyFont="1" applyFill="1" applyBorder="1" applyAlignment="1" applyProtection="1">
      <alignment horizontal="center" vertical="center" wrapText="1"/>
    </xf>
    <xf numFmtId="164" fontId="56" fillId="0" borderId="22" xfId="439" applyNumberFormat="1" applyFont="1" applyFill="1" applyBorder="1" applyAlignment="1" applyProtection="1">
      <alignment horizontal="center" vertical="center" wrapText="1"/>
    </xf>
    <xf numFmtId="0" fontId="56" fillId="0" borderId="22" xfId="0" applyNumberFormat="1" applyFont="1" applyFill="1" applyBorder="1" applyAlignment="1" applyProtection="1">
      <alignment horizontal="left" vertical="center" wrapText="1"/>
    </xf>
    <xf numFmtId="39" fontId="56" fillId="0" borderId="27" xfId="439" applyNumberFormat="1" applyFont="1" applyFill="1" applyBorder="1" applyAlignment="1" applyProtection="1">
      <alignment horizontal="center" vertical="center" wrapText="1"/>
    </xf>
    <xf numFmtId="164" fontId="56"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6" fillId="32" borderId="22" xfId="0" applyNumberFormat="1" applyFont="1" applyFill="1" applyBorder="1" applyAlignment="1" applyProtection="1">
      <alignment horizontal="left" vertical="center" wrapText="1"/>
    </xf>
    <xf numFmtId="164" fontId="56" fillId="29" borderId="22" xfId="439" applyNumberFormat="1" applyFont="1" applyFill="1" applyBorder="1" applyAlignment="1" applyProtection="1">
      <alignment horizontal="center" vertical="center" wrapText="1"/>
      <protection locked="0"/>
    </xf>
    <xf numFmtId="3" fontId="56" fillId="0" borderId="22" xfId="439" applyNumberFormat="1" applyFont="1" applyFill="1" applyBorder="1" applyAlignment="1" applyProtection="1">
      <alignment horizontal="center" vertical="center" wrapText="1"/>
    </xf>
    <xf numFmtId="3" fontId="56" fillId="32" borderId="22" xfId="439" applyNumberFormat="1" applyFont="1" applyFill="1" applyBorder="1" applyAlignment="1" applyProtection="1">
      <alignment horizontal="center" vertical="center" wrapText="1"/>
    </xf>
    <xf numFmtId="0" fontId="56" fillId="22" borderId="22" xfId="439" applyNumberFormat="1" applyFont="1" applyFill="1" applyBorder="1" applyAlignment="1" applyProtection="1">
      <alignment horizontal="center" vertical="center" wrapText="1"/>
      <protection locked="0"/>
    </xf>
    <xf numFmtId="3" fontId="56" fillId="0" borderId="43" xfId="439" applyNumberFormat="1" applyFont="1" applyFill="1" applyBorder="1" applyAlignment="1" applyProtection="1">
      <alignment horizontal="center" vertical="center" wrapText="1"/>
    </xf>
    <xf numFmtId="0" fontId="56" fillId="0" borderId="43" xfId="0" applyNumberFormat="1" applyFont="1" applyFill="1" applyBorder="1" applyAlignment="1" applyProtection="1">
      <alignment horizontal="left" vertical="center" wrapText="1"/>
    </xf>
    <xf numFmtId="0" fontId="39" fillId="32" borderId="24" xfId="0" applyNumberFormat="1" applyFont="1" applyFill="1" applyBorder="1" applyAlignment="1" applyProtection="1">
      <alignment horizontal="center" vertical="center"/>
    </xf>
    <xf numFmtId="0" fontId="56" fillId="76" borderId="24" xfId="0" applyNumberFormat="1" applyFont="1" applyFill="1" applyBorder="1" applyAlignment="1" applyProtection="1">
      <alignment horizontal="left" vertical="center" wrapText="1"/>
    </xf>
    <xf numFmtId="0" fontId="56" fillId="76" borderId="22" xfId="0" applyNumberFormat="1" applyFont="1" applyFill="1" applyBorder="1" applyAlignment="1" applyProtection="1">
      <alignment horizontal="left" vertical="center" wrapText="1"/>
    </xf>
    <xf numFmtId="0" fontId="39" fillId="76" borderId="41" xfId="0" applyNumberFormat="1" applyFont="1" applyFill="1" applyBorder="1" applyAlignment="1" applyProtection="1">
      <alignment horizontal="center" vertical="center"/>
    </xf>
    <xf numFmtId="0" fontId="39" fillId="76" borderId="25" xfId="0" applyNumberFormat="1" applyFont="1" applyFill="1" applyBorder="1" applyAlignment="1" applyProtection="1">
      <alignment horizontal="center" vertical="center"/>
    </xf>
    <xf numFmtId="0" fontId="0" fillId="76" borderId="30" xfId="0" applyFont="1" applyFill="1" applyBorder="1" applyAlignment="1" applyProtection="1">
      <alignment vertical="center" wrapText="1"/>
    </xf>
    <xf numFmtId="164" fontId="49" fillId="0" borderId="0" xfId="0" applyNumberFormat="1" applyFont="1" applyFill="1" applyAlignment="1" applyProtection="1">
      <alignment wrapText="1"/>
    </xf>
    <xf numFmtId="164" fontId="49" fillId="76" borderId="10" xfId="0" applyNumberFormat="1" applyFont="1" applyFill="1" applyBorder="1" applyAlignment="1" applyProtection="1">
      <alignment horizontal="center" vertical="center" wrapText="1"/>
    </xf>
    <xf numFmtId="0" fontId="41" fillId="76" borderId="0" xfId="0" applyFont="1" applyFill="1" applyBorder="1" applyAlignment="1">
      <alignment wrapText="1"/>
    </xf>
    <xf numFmtId="0" fontId="39" fillId="76" borderId="62" xfId="0" applyNumberFormat="1" applyFont="1" applyFill="1" applyBorder="1" applyAlignment="1" applyProtection="1">
      <alignment horizontal="center" vertical="center"/>
    </xf>
    <xf numFmtId="0" fontId="41" fillId="76" borderId="22"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0" fontId="0" fillId="0" borderId="25" xfId="0" applyNumberFormat="1" applyFont="1" applyFill="1" applyBorder="1" applyAlignment="1" applyProtection="1">
      <alignment horizontal="left" vertical="center" wrapText="1"/>
    </xf>
    <xf numFmtId="0" fontId="0" fillId="0" borderId="30" xfId="0" applyNumberFormat="1" applyFont="1" applyFill="1" applyBorder="1" applyAlignment="1" applyProtection="1">
      <alignment horizontal="left" vertical="center" wrapText="1"/>
    </xf>
    <xf numFmtId="37" fontId="0" fillId="0" borderId="28" xfId="439" applyNumberFormat="1" applyFont="1" applyBorder="1" applyAlignment="1" applyProtection="1">
      <alignment vertical="center"/>
    </xf>
    <xf numFmtId="37" fontId="0" fillId="31" borderId="28" xfId="439" applyNumberFormat="1" applyFont="1" applyFill="1" applyBorder="1" applyAlignment="1" applyProtection="1">
      <alignment vertical="center"/>
    </xf>
    <xf numFmtId="0" fontId="0" fillId="0" borderId="29" xfId="0" applyNumberFormat="1" applyFont="1" applyFill="1" applyBorder="1" applyAlignment="1" applyProtection="1">
      <alignment horizontal="left" vertical="center" wrapText="1"/>
    </xf>
    <xf numFmtId="0" fontId="0" fillId="0" borderId="43" xfId="0" applyFont="1" applyFill="1" applyBorder="1" applyProtection="1"/>
    <xf numFmtId="0" fontId="0" fillId="0" borderId="43" xfId="0" applyFont="1" applyFill="1" applyBorder="1" applyAlignment="1" applyProtection="1">
      <alignment horizontal="center" vertical="center"/>
    </xf>
    <xf numFmtId="3" fontId="0" fillId="0" borderId="0" xfId="0" applyNumberFormat="1" applyFont="1" applyFill="1" applyProtection="1"/>
    <xf numFmtId="37" fontId="0" fillId="0" borderId="28"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2" xfId="0" applyNumberFormat="1" applyFont="1" applyFill="1" applyBorder="1" applyAlignment="1" applyProtection="1">
      <alignment horizontal="left" vertical="center" wrapText="1"/>
    </xf>
    <xf numFmtId="37" fontId="0" fillId="23" borderId="27" xfId="439" applyNumberFormat="1" applyFont="1" applyFill="1" applyBorder="1" applyAlignment="1" applyProtection="1">
      <alignment vertical="center"/>
    </xf>
    <xf numFmtId="0" fontId="0" fillId="0" borderId="23" xfId="0" applyNumberFormat="1" applyFont="1" applyFill="1" applyBorder="1" applyAlignment="1" applyProtection="1">
      <alignment horizontal="left" vertical="center" wrapText="1"/>
    </xf>
    <xf numFmtId="0" fontId="0" fillId="22" borderId="43" xfId="0" applyFont="1" applyFill="1" applyBorder="1" applyAlignment="1" applyProtection="1">
      <alignment vertical="center"/>
    </xf>
    <xf numFmtId="37" fontId="0" fillId="0" borderId="26" xfId="439" applyNumberFormat="1" applyFont="1" applyFill="1" applyBorder="1" applyAlignment="1" applyProtection="1">
      <alignment vertical="center"/>
    </xf>
    <xf numFmtId="0" fontId="0" fillId="23" borderId="30" xfId="0" applyNumberFormat="1" applyFont="1" applyFill="1" applyBorder="1" applyAlignment="1" applyProtection="1">
      <alignment horizontal="left" vertical="center" wrapText="1"/>
    </xf>
    <xf numFmtId="0" fontId="0" fillId="32" borderId="24" xfId="0" applyNumberFormat="1" applyFont="1" applyFill="1" applyBorder="1" applyAlignment="1" applyProtection="1">
      <alignment horizontal="left" vertical="center" wrapText="1"/>
    </xf>
    <xf numFmtId="0" fontId="0" fillId="32" borderId="22" xfId="0" applyNumberFormat="1" applyFont="1" applyFill="1" applyBorder="1" applyAlignment="1" applyProtection="1">
      <alignment horizontal="left" vertical="center" wrapText="1"/>
    </xf>
    <xf numFmtId="3" fontId="44" fillId="0" borderId="22" xfId="1540" applyFont="1" applyFill="1" applyBorder="1" applyAlignment="1" applyProtection="1">
      <alignment vertical="center" wrapText="1"/>
    </xf>
    <xf numFmtId="38" fontId="0" fillId="0" borderId="43" xfId="0" applyNumberFormat="1" applyFont="1" applyFill="1" applyBorder="1" applyProtection="1"/>
    <xf numFmtId="0" fontId="0" fillId="0" borderId="0" xfId="0"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37" fontId="0" fillId="0" borderId="27" xfId="439" applyNumberFormat="1" applyFont="1" applyFill="1" applyBorder="1" applyAlignment="1" applyProtection="1">
      <alignment vertical="center"/>
    </xf>
    <xf numFmtId="0" fontId="0" fillId="0" borderId="33" xfId="0" applyNumberFormat="1" applyFont="1" applyFill="1" applyBorder="1" applyAlignment="1" applyProtection="1">
      <alignment horizontal="left" vertical="center" wrapText="1"/>
    </xf>
    <xf numFmtId="0" fontId="0" fillId="0" borderId="0" xfId="0" applyFont="1" applyBorder="1" applyProtection="1"/>
    <xf numFmtId="0" fontId="0" fillId="33" borderId="0" xfId="0" applyFont="1" applyFill="1" applyAlignment="1" applyProtection="1">
      <alignment horizontal="center" vertical="center"/>
    </xf>
    <xf numFmtId="0" fontId="0" fillId="0" borderId="22" xfId="0" applyFont="1" applyFill="1" applyBorder="1" applyAlignment="1">
      <alignment vertical="center" wrapText="1"/>
    </xf>
    <xf numFmtId="39" fontId="128" fillId="74" borderId="61" xfId="1562" applyNumberFormat="1" applyFont="1" applyFill="1" applyBorder="1" applyAlignment="1">
      <alignment horizontal="center" vertical="center" wrapText="1"/>
    </xf>
    <xf numFmtId="0" fontId="0" fillId="23" borderId="24" xfId="0" applyNumberFormat="1" applyFont="1" applyFill="1" applyBorder="1" applyAlignment="1" applyProtection="1">
      <alignment horizontal="left" vertical="center" wrapText="1"/>
    </xf>
    <xf numFmtId="0" fontId="0" fillId="76" borderId="24" xfId="0" applyNumberFormat="1" applyFont="1" applyFill="1" applyBorder="1" applyAlignment="1" applyProtection="1">
      <alignment horizontal="left" vertical="center" wrapText="1"/>
    </xf>
    <xf numFmtId="0" fontId="128" fillId="76" borderId="0" xfId="0" applyFont="1" applyFill="1" applyAlignment="1" applyProtection="1">
      <alignment horizontal="left" vertical="center" wrapText="1"/>
    </xf>
    <xf numFmtId="164" fontId="0" fillId="76" borderId="22" xfId="439" applyNumberFormat="1" applyFont="1" applyFill="1" applyBorder="1" applyAlignment="1" applyProtection="1">
      <alignment horizontal="center" vertical="center" wrapText="1"/>
    </xf>
    <xf numFmtId="0" fontId="0" fillId="76" borderId="23" xfId="0" quotePrefix="1" applyNumberFormat="1" applyFont="1" applyFill="1" applyBorder="1" applyAlignment="1" applyProtection="1">
      <alignment horizontal="center" vertical="center" wrapText="1"/>
    </xf>
    <xf numFmtId="0" fontId="0" fillId="76" borderId="22" xfId="0" applyFont="1" applyFill="1" applyBorder="1" applyAlignment="1">
      <alignment vertical="center" wrapText="1"/>
    </xf>
    <xf numFmtId="0" fontId="0" fillId="22" borderId="24" xfId="0" applyNumberFormat="1" applyFont="1" applyFill="1" applyBorder="1" applyAlignment="1" applyProtection="1">
      <alignment horizontal="left" vertical="center" wrapText="1"/>
    </xf>
    <xf numFmtId="0" fontId="0" fillId="22" borderId="22" xfId="0" applyNumberFormat="1" applyFont="1" applyFill="1" applyBorder="1" applyAlignment="1" applyProtection="1">
      <alignment horizontal="left" vertical="center" wrapText="1"/>
    </xf>
    <xf numFmtId="0" fontId="0" fillId="22" borderId="22" xfId="0" applyFont="1" applyFill="1" applyBorder="1" applyAlignment="1" applyProtection="1">
      <alignment vertical="center"/>
      <protection locked="0"/>
    </xf>
    <xf numFmtId="0" fontId="0" fillId="22" borderId="29" xfId="0" applyFont="1" applyFill="1" applyBorder="1" applyAlignment="1" applyProtection="1">
      <alignment vertical="center"/>
    </xf>
    <xf numFmtId="0" fontId="0" fillId="22" borderId="22" xfId="0" applyFont="1" applyFill="1" applyBorder="1" applyAlignment="1" applyProtection="1">
      <alignment vertical="center"/>
    </xf>
    <xf numFmtId="39" fontId="0" fillId="22" borderId="27" xfId="0" applyNumberFormat="1" applyFont="1" applyFill="1" applyBorder="1" applyAlignment="1" applyProtection="1">
      <alignment vertical="center"/>
    </xf>
    <xf numFmtId="0" fontId="0" fillId="22" borderId="27" xfId="0" applyFont="1" applyFill="1" applyBorder="1" applyAlignment="1" applyProtection="1">
      <alignment vertical="center"/>
    </xf>
    <xf numFmtId="0" fontId="0" fillId="22" borderId="28"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3" xfId="0" applyFont="1" applyFill="1" applyBorder="1" applyAlignment="1">
      <alignment vertical="center" wrapText="1"/>
    </xf>
    <xf numFmtId="37" fontId="0" fillId="0" borderId="63" xfId="439" applyNumberFormat="1" applyFont="1" applyFill="1" applyBorder="1" applyAlignment="1" applyProtection="1">
      <alignment vertical="center"/>
    </xf>
    <xf numFmtId="0" fontId="0" fillId="0" borderId="43"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7" xfId="439" applyNumberFormat="1" applyFont="1" applyFill="1" applyBorder="1" applyAlignment="1" applyProtection="1">
      <alignment vertical="center"/>
    </xf>
    <xf numFmtId="0" fontId="0" fillId="72" borderId="22" xfId="0" applyNumberFormat="1" applyFont="1" applyFill="1" applyBorder="1" applyAlignment="1" applyProtection="1">
      <alignment horizontal="left" vertical="center" wrapText="1"/>
    </xf>
    <xf numFmtId="49" fontId="0" fillId="72" borderId="63"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2" borderId="63" xfId="439" applyNumberFormat="1" applyFont="1" applyFill="1" applyBorder="1" applyAlignment="1" applyProtection="1">
      <alignment horizontal="center" vertical="center"/>
    </xf>
    <xf numFmtId="0" fontId="0" fillId="30" borderId="64" xfId="0" applyFont="1" applyFill="1" applyBorder="1"/>
    <xf numFmtId="49" fontId="0" fillId="30" borderId="0" xfId="0" applyNumberFormat="1" applyFont="1" applyFill="1" applyAlignment="1" applyProtection="1">
      <alignment horizontal="center"/>
    </xf>
    <xf numFmtId="41" fontId="0" fillId="0" borderId="64" xfId="0" applyNumberFormat="1" applyFont="1" applyFill="1" applyBorder="1" applyAlignment="1">
      <alignment horizontal="center" vertical="center" wrapText="1"/>
    </xf>
    <xf numFmtId="0" fontId="0" fillId="30" borderId="22" xfId="0" applyNumberFormat="1" applyFont="1" applyFill="1" applyBorder="1" applyAlignment="1" applyProtection="1">
      <alignment horizontal="left" vertical="center" wrapText="1"/>
    </xf>
    <xf numFmtId="49" fontId="0" fillId="30" borderId="62" xfId="439" applyNumberFormat="1" applyFont="1" applyFill="1" applyBorder="1" applyAlignment="1" applyProtection="1">
      <alignment horizontal="center" vertical="center"/>
    </xf>
    <xf numFmtId="14" fontId="0" fillId="30" borderId="0" xfId="0" applyNumberFormat="1" applyFont="1" applyFill="1" applyAlignment="1" applyProtection="1">
      <alignment horizontal="center"/>
    </xf>
    <xf numFmtId="14" fontId="0" fillId="30" borderId="62" xfId="439" applyNumberFormat="1" applyFont="1" applyFill="1" applyBorder="1" applyAlignment="1" applyProtection="1">
      <alignment horizontal="center" vertical="center"/>
    </xf>
    <xf numFmtId="0" fontId="0" fillId="76" borderId="0" xfId="0" applyFont="1" applyFill="1" applyBorder="1"/>
    <xf numFmtId="41" fontId="0" fillId="76" borderId="0" xfId="0" applyNumberFormat="1" applyFont="1" applyFill="1" applyBorder="1" applyAlignment="1">
      <alignment horizontal="center" vertical="center" wrapText="1"/>
    </xf>
    <xf numFmtId="14" fontId="0" fillId="76" borderId="62" xfId="439" applyNumberFormat="1" applyFont="1" applyFill="1" applyBorder="1" applyAlignment="1" applyProtection="1">
      <alignment horizontal="center" vertical="center"/>
    </xf>
    <xf numFmtId="0" fontId="0" fillId="76"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38" fontId="44" fillId="0" borderId="0" xfId="439" applyNumberFormat="1" applyFont="1" applyFill="1" applyAlignment="1" applyProtection="1">
      <alignment horizontal="center" vertical="center" wrapText="1"/>
    </xf>
    <xf numFmtId="0" fontId="0" fillId="0" borderId="0" xfId="0" applyFont="1" applyFill="1" applyAlignment="1" applyProtection="1">
      <alignment horizontal="center" vertical="center" wrapText="1"/>
    </xf>
    <xf numFmtId="172" fontId="39" fillId="28" borderId="0" xfId="439" applyNumberFormat="1" applyFont="1" applyFill="1" applyAlignment="1" applyProtection="1">
      <alignment horizontal="center" vertical="center"/>
      <protection locked="0"/>
    </xf>
    <xf numFmtId="0" fontId="0" fillId="0" borderId="31" xfId="0" applyFont="1" applyFill="1" applyBorder="1" applyAlignment="1">
      <alignment horizontal="center" wrapText="1"/>
    </xf>
    <xf numFmtId="0" fontId="44" fillId="0" borderId="60" xfId="0" applyFont="1" applyFill="1" applyBorder="1" applyAlignment="1">
      <alignment vertical="center" wrapText="1"/>
    </xf>
    <xf numFmtId="0" fontId="60" fillId="0" borderId="60" xfId="0" applyFont="1" applyFill="1" applyBorder="1" applyAlignment="1">
      <alignment vertical="center" wrapText="1"/>
    </xf>
    <xf numFmtId="0" fontId="0" fillId="0" borderId="0" xfId="0" applyFont="1" applyProtection="1"/>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2" borderId="0" xfId="0" applyFont="1" applyFill="1" applyAlignment="1" applyProtection="1">
      <alignment wrapText="1"/>
    </xf>
    <xf numFmtId="0" fontId="0" fillId="32"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68" fillId="21" borderId="12" xfId="439" applyNumberFormat="1" applyFont="1" applyFill="1" applyBorder="1" applyAlignment="1" applyProtection="1">
      <alignment horizontal="center" wrapText="1"/>
    </xf>
    <xf numFmtId="0" fontId="39" fillId="21" borderId="21" xfId="0" applyFont="1" applyFill="1" applyBorder="1" applyAlignment="1" applyProtection="1">
      <alignment horizontal="center" wrapText="1"/>
    </xf>
    <xf numFmtId="37" fontId="0" fillId="29" borderId="0" xfId="439" applyNumberFormat="1" applyFont="1" applyFill="1" applyAlignment="1" applyProtection="1">
      <alignment horizontal="center" vertical="center"/>
      <protection locked="0"/>
    </xf>
    <xf numFmtId="3" fontId="0" fillId="28" borderId="0" xfId="439" applyNumberFormat="1" applyFont="1" applyFill="1" applyAlignment="1" applyProtection="1">
      <alignment horizontal="center" vertical="center"/>
      <protection locked="0"/>
    </xf>
    <xf numFmtId="0" fontId="0" fillId="31" borderId="0" xfId="0" applyFont="1" applyFill="1" applyProtection="1"/>
    <xf numFmtId="3" fontId="0" fillId="28" borderId="0" xfId="439" applyNumberFormat="1" applyFont="1" applyFill="1" applyAlignment="1" applyProtection="1">
      <alignment horizontal="center" vertical="center"/>
    </xf>
    <xf numFmtId="41" fontId="67" fillId="0" borderId="0" xfId="439" applyNumberFormat="1" applyFont="1" applyFill="1" applyAlignment="1" applyProtection="1">
      <alignment vertical="center" wrapText="1"/>
    </xf>
    <xf numFmtId="39" fontId="67" fillId="0" borderId="0" xfId="439" applyNumberFormat="1" applyFont="1" applyFill="1" applyBorder="1" applyAlignment="1" applyProtection="1">
      <alignment horizontal="center" vertical="center" wrapText="1"/>
    </xf>
    <xf numFmtId="0" fontId="39" fillId="30" borderId="35" xfId="0" applyFont="1" applyFill="1" applyBorder="1" applyAlignment="1">
      <alignment horizontal="center" vertical="center" wrapText="1"/>
    </xf>
    <xf numFmtId="0" fontId="39" fillId="30" borderId="37" xfId="0" applyFont="1" applyFill="1" applyBorder="1" applyAlignment="1">
      <alignment horizontal="center"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3"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39" fillId="0" borderId="0" xfId="0" applyFont="1" applyFill="1" applyAlignment="1" applyProtection="1">
      <alignment horizontal="center" vertical="center"/>
    </xf>
    <xf numFmtId="37" fontId="0" fillId="72" borderId="0" xfId="439" applyNumberFormat="1" applyFont="1" applyFill="1" applyAlignment="1" applyProtection="1">
      <alignment horizontal="center" vertical="center"/>
      <protection locked="0"/>
    </xf>
    <xf numFmtId="41" fontId="67" fillId="72" borderId="0" xfId="439" applyNumberFormat="1" applyFont="1" applyFill="1" applyAlignment="1" applyProtection="1">
      <alignment wrapText="1"/>
    </xf>
    <xf numFmtId="164" fontId="0" fillId="72" borderId="0" xfId="439" applyNumberFormat="1" applyFont="1" applyFill="1" applyAlignment="1" applyProtection="1">
      <alignment horizontal="center" vertical="center"/>
      <protection locked="0"/>
    </xf>
    <xf numFmtId="0" fontId="57" fillId="72" borderId="0" xfId="0" applyFont="1" applyFill="1" applyAlignment="1" applyProtection="1">
      <alignment horizontal="left" vertical="center"/>
    </xf>
    <xf numFmtId="0" fontId="44" fillId="72" borderId="0" xfId="0" applyFont="1" applyFill="1" applyAlignment="1" applyProtection="1">
      <alignment horizontal="left" vertical="center"/>
    </xf>
    <xf numFmtId="0" fontId="0" fillId="72" borderId="0" xfId="0" applyNumberFormat="1" applyFont="1" applyFill="1" applyAlignment="1" applyProtection="1">
      <alignment wrapText="1"/>
    </xf>
    <xf numFmtId="0" fontId="0" fillId="72" borderId="0" xfId="0" applyFont="1" applyFill="1" applyAlignment="1" applyProtection="1">
      <alignment vertical="center"/>
    </xf>
    <xf numFmtId="164" fontId="0" fillId="72" borderId="0" xfId="0" applyNumberFormat="1" applyFont="1" applyFill="1" applyAlignment="1" applyProtection="1">
      <alignment vertical="center"/>
    </xf>
    <xf numFmtId="164" fontId="39" fillId="72" borderId="0" xfId="439" applyNumberFormat="1" applyFont="1" applyFill="1" applyAlignment="1" applyProtection="1">
      <alignment horizontal="center" vertical="center"/>
      <protection locked="0"/>
    </xf>
    <xf numFmtId="3" fontId="39" fillId="72" borderId="0" xfId="0" applyNumberFormat="1" applyFont="1" applyFill="1" applyAlignment="1" applyProtection="1">
      <alignment horizontal="center" vertical="center"/>
      <protection locked="0"/>
    </xf>
    <xf numFmtId="3" fontId="39" fillId="72" borderId="0" xfId="439" applyNumberFormat="1" applyFont="1" applyFill="1" applyAlignment="1" applyProtection="1">
      <alignment horizontal="center" vertical="center"/>
      <protection locked="0"/>
    </xf>
    <xf numFmtId="38" fontId="44" fillId="72" borderId="0" xfId="439" applyNumberFormat="1" applyFont="1" applyFill="1" applyAlignment="1" applyProtection="1">
      <alignment horizontal="center" vertical="center" wrapText="1"/>
    </xf>
    <xf numFmtId="164" fontId="0" fillId="72" borderId="0" xfId="439" applyNumberFormat="1" applyFont="1" applyFill="1" applyAlignment="1" applyProtection="1">
      <alignment horizontal="center" vertical="center"/>
    </xf>
    <xf numFmtId="0" fontId="0" fillId="72" borderId="0" xfId="0" applyFont="1" applyFill="1" applyAlignment="1" applyProtection="1">
      <alignment horizontal="center" vertical="center" wrapText="1"/>
    </xf>
    <xf numFmtId="0" fontId="39" fillId="72" borderId="0" xfId="0" applyFont="1" applyFill="1" applyAlignment="1" applyProtection="1">
      <alignment horizontal="center" vertical="center" wrapText="1"/>
    </xf>
    <xf numFmtId="0" fontId="140" fillId="72" borderId="0" xfId="0" applyFont="1" applyFill="1" applyAlignment="1" applyProtection="1">
      <alignment horizontal="left" vertical="center"/>
    </xf>
    <xf numFmtId="0" fontId="79" fillId="72" borderId="0" xfId="0" applyFont="1" applyFill="1" applyAlignment="1" applyProtection="1">
      <alignment vertical="center"/>
    </xf>
    <xf numFmtId="0" fontId="141" fillId="72" borderId="0" xfId="0" applyFont="1" applyFill="1" applyAlignment="1" applyProtection="1">
      <alignment vertical="center"/>
      <protection locked="0"/>
    </xf>
    <xf numFmtId="168" fontId="39" fillId="29" borderId="0" xfId="439" applyNumberFormat="1" applyFont="1" applyFill="1" applyAlignment="1" applyProtection="1">
      <alignment horizontal="center" vertical="center"/>
      <protection locked="0"/>
    </xf>
    <xf numFmtId="0" fontId="57" fillId="72"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0" fontId="0" fillId="0" borderId="0" xfId="0" applyAlignment="1">
      <alignment horizontal="left"/>
    </xf>
    <xf numFmtId="0" fontId="0" fillId="0" borderId="73" xfId="0" applyBorder="1"/>
    <xf numFmtId="0" fontId="0" fillId="0" borderId="83" xfId="0" applyBorder="1"/>
    <xf numFmtId="0" fontId="49" fillId="76" borderId="55" xfId="0" applyFont="1" applyFill="1" applyBorder="1" applyAlignment="1">
      <alignment horizontal="center" wrapText="1"/>
    </xf>
    <xf numFmtId="0" fontId="0" fillId="0" borderId="55" xfId="0" applyBorder="1" applyAlignment="1">
      <alignment horizontal="center" vertical="center" wrapText="1"/>
    </xf>
    <xf numFmtId="10" fontId="0" fillId="0" borderId="55" xfId="0" applyNumberFormat="1" applyBorder="1" applyAlignment="1">
      <alignment horizontal="center" vertical="center" wrapText="1"/>
    </xf>
    <xf numFmtId="168" fontId="0" fillId="0" borderId="73" xfId="0" applyNumberFormat="1" applyBorder="1"/>
    <xf numFmtId="0" fontId="39" fillId="0" borderId="55" xfId="0" applyFont="1" applyBorder="1" applyAlignment="1">
      <alignment horizontal="center"/>
    </xf>
    <xf numFmtId="0" fontId="39" fillId="76" borderId="65" xfId="0" applyFont="1" applyFill="1" applyBorder="1" applyAlignment="1">
      <alignment horizontal="center"/>
    </xf>
    <xf numFmtId="0" fontId="0" fillId="76" borderId="55" xfId="0" applyFill="1" applyBorder="1"/>
    <xf numFmtId="0" fontId="0" fillId="76" borderId="55" xfId="0" applyFill="1" applyBorder="1" applyAlignment="1">
      <alignment horizontal="center"/>
    </xf>
    <xf numFmtId="0" fontId="0" fillId="0" borderId="76" xfId="0" applyBorder="1"/>
    <xf numFmtId="0" fontId="0" fillId="0" borderId="81" xfId="0" applyBorder="1"/>
    <xf numFmtId="0" fontId="57" fillId="76" borderId="55" xfId="0" applyFont="1" applyFill="1" applyBorder="1" applyAlignment="1">
      <alignment horizontal="center" vertical="center" wrapText="1"/>
    </xf>
    <xf numFmtId="0" fontId="57" fillId="76" borderId="55" xfId="0" applyFont="1" applyFill="1" applyBorder="1" applyAlignment="1">
      <alignment horizontal="center" wrapText="1"/>
    </xf>
    <xf numFmtId="0" fontId="37" fillId="76" borderId="55" xfId="0" applyFont="1" applyFill="1" applyBorder="1" applyAlignment="1">
      <alignment vertical="center" wrapText="1"/>
    </xf>
    <xf numFmtId="0" fontId="0" fillId="76" borderId="55" xfId="0" applyFill="1" applyBorder="1" applyAlignment="1">
      <alignment vertical="center"/>
    </xf>
    <xf numFmtId="0" fontId="37" fillId="76" borderId="55" xfId="0" applyFont="1" applyFill="1" applyBorder="1" applyAlignment="1">
      <alignment horizontal="left" vertical="center" wrapText="1"/>
    </xf>
    <xf numFmtId="0" fontId="37" fillId="76" borderId="55" xfId="0" applyFont="1" applyFill="1" applyBorder="1" applyAlignment="1">
      <alignment horizontal="justify" vertical="center"/>
    </xf>
    <xf numFmtId="0" fontId="45" fillId="76" borderId="55" xfId="0" quotePrefix="1" applyFont="1" applyFill="1" applyBorder="1" applyAlignment="1">
      <alignment horizontal="center" vertical="center" wrapText="1"/>
    </xf>
    <xf numFmtId="0" fontId="45" fillId="76" borderId="55" xfId="0" applyFont="1" applyFill="1" applyBorder="1" applyAlignment="1">
      <alignment horizontal="center" vertical="center" wrapText="1"/>
    </xf>
    <xf numFmtId="0" fontId="40" fillId="76" borderId="13" xfId="0" applyFont="1" applyFill="1" applyBorder="1" applyAlignment="1">
      <alignment horizontal="center" vertical="center"/>
    </xf>
    <xf numFmtId="0" fontId="45" fillId="76" borderId="13" xfId="0" applyFont="1" applyFill="1" applyBorder="1" applyAlignment="1">
      <alignment vertical="center"/>
    </xf>
    <xf numFmtId="0" fontId="0" fillId="0" borderId="55" xfId="0" applyBorder="1"/>
    <xf numFmtId="164" fontId="0" fillId="0" borderId="0" xfId="439" applyNumberFormat="1" applyFont="1" applyFill="1" applyProtection="1"/>
    <xf numFmtId="164" fontId="44" fillId="22" borderId="0" xfId="439" applyNumberFormat="1" applyFont="1" applyFill="1" applyAlignment="1" applyProtection="1">
      <alignment horizontal="center" vertical="center" wrapText="1"/>
    </xf>
    <xf numFmtId="41" fontId="68" fillId="0" borderId="0" xfId="439" applyNumberFormat="1" applyFont="1" applyFill="1" applyAlignment="1" applyProtection="1">
      <alignment horizontal="center" vertical="center" wrapText="1"/>
      <protection locked="0"/>
    </xf>
    <xf numFmtId="0" fontId="147" fillId="75" borderId="55" xfId="0" applyFont="1" applyFill="1" applyBorder="1" applyAlignment="1">
      <alignment horizontal="center" vertical="center" wrapText="1"/>
    </xf>
    <xf numFmtId="0" fontId="144" fillId="0" borderId="0" xfId="0" applyFont="1"/>
    <xf numFmtId="0" fontId="148" fillId="71" borderId="0" xfId="0" applyFont="1" applyFill="1" applyAlignment="1">
      <alignment horizontal="justify" vertical="center"/>
    </xf>
    <xf numFmtId="0" fontId="148" fillId="71" borderId="0" xfId="0" applyFont="1" applyFill="1" applyAlignment="1">
      <alignment vertical="center"/>
    </xf>
    <xf numFmtId="0" fontId="0" fillId="0" borderId="0" xfId="0" applyAlignment="1">
      <alignment vertical="center"/>
    </xf>
    <xf numFmtId="0" fontId="148" fillId="71" borderId="0" xfId="0" applyFont="1" applyFill="1" applyAlignment="1">
      <alignment vertical="center" wrapText="1"/>
    </xf>
    <xf numFmtId="0" fontId="152" fillId="71" borderId="0" xfId="0" applyFont="1" applyFill="1" applyAlignment="1">
      <alignment vertical="center"/>
    </xf>
    <xf numFmtId="0" fontId="153" fillId="71" borderId="0" xfId="611" applyFont="1" applyFill="1" applyAlignment="1" applyProtection="1">
      <alignment vertical="center"/>
      <protection locked="0"/>
    </xf>
    <xf numFmtId="0" fontId="152" fillId="71" borderId="0" xfId="0" applyFont="1" applyFill="1"/>
    <xf numFmtId="0" fontId="153" fillId="71" borderId="0" xfId="611" applyFont="1" applyFill="1" applyProtection="1">
      <protection locked="0"/>
    </xf>
    <xf numFmtId="0" fontId="115" fillId="71" borderId="0" xfId="30098" quotePrefix="1" applyFont="1" applyFill="1" applyAlignment="1">
      <alignment horizontal="left" vertical="center" wrapText="1" indent="1"/>
    </xf>
    <xf numFmtId="0" fontId="156" fillId="71" borderId="0" xfId="30098" applyFont="1" applyFill="1" applyAlignment="1">
      <alignment vertical="center" wrapText="1"/>
    </xf>
    <xf numFmtId="0" fontId="35" fillId="0" borderId="0" xfId="611"/>
    <xf numFmtId="0" fontId="148" fillId="71" borderId="0" xfId="30098" applyFont="1" applyFill="1" applyAlignment="1">
      <alignment vertical="center" wrapText="1"/>
    </xf>
    <xf numFmtId="0" fontId="153" fillId="71" borderId="0" xfId="611" applyFont="1" applyFill="1" applyAlignment="1">
      <alignment vertical="center"/>
    </xf>
    <xf numFmtId="14" fontId="0" fillId="0" borderId="0" xfId="0" applyNumberFormat="1" applyFont="1" applyProtection="1"/>
    <xf numFmtId="0" fontId="0" fillId="77" borderId="24" xfId="0" applyNumberFormat="1" applyFont="1" applyFill="1" applyBorder="1" applyAlignment="1" applyProtection="1">
      <alignment horizontal="left" vertical="center" wrapText="1"/>
    </xf>
    <xf numFmtId="164" fontId="49" fillId="32" borderId="0" xfId="0" applyNumberFormat="1" applyFont="1" applyFill="1" applyAlignment="1" applyProtection="1">
      <alignment wrapText="1"/>
    </xf>
    <xf numFmtId="1" fontId="0" fillId="0" borderId="0" xfId="0" applyNumberFormat="1" applyFont="1" applyFill="1" applyAlignment="1" applyProtection="1">
      <alignment horizontal="center" vertical="center"/>
    </xf>
    <xf numFmtId="0" fontId="0" fillId="0" borderId="0" xfId="0" applyFill="1" applyAlignment="1">
      <alignment horizontal="center"/>
    </xf>
    <xf numFmtId="0" fontId="0" fillId="0" borderId="0" xfId="0" applyFill="1"/>
    <xf numFmtId="0" fontId="0" fillId="78" borderId="0" xfId="0" applyNumberFormat="1" applyFont="1" applyFill="1" applyAlignment="1" applyProtection="1">
      <alignment horizontal="center" vertical="center"/>
    </xf>
    <xf numFmtId="0" fontId="0" fillId="78" borderId="43" xfId="0" applyNumberFormat="1" applyFont="1" applyFill="1" applyBorder="1" applyAlignment="1" applyProtection="1">
      <alignment horizontal="center" vertical="center" wrapText="1"/>
    </xf>
    <xf numFmtId="0" fontId="0" fillId="26" borderId="0" xfId="0" applyFill="1"/>
    <xf numFmtId="38" fontId="44" fillId="22" borderId="43" xfId="439" applyNumberFormat="1" applyFont="1" applyFill="1" applyBorder="1" applyAlignment="1" applyProtection="1">
      <alignment horizontal="center" vertical="center" wrapText="1"/>
    </xf>
    <xf numFmtId="4" fontId="0" fillId="0" borderId="0" xfId="0" applyNumberFormat="1"/>
    <xf numFmtId="178" fontId="0" fillId="0" borderId="0" xfId="439" applyNumberFormat="1" applyFont="1" applyProtection="1"/>
    <xf numFmtId="43" fontId="0" fillId="0" borderId="0" xfId="0" applyNumberFormat="1" applyFont="1" applyProtection="1"/>
    <xf numFmtId="179" fontId="41" fillId="30" borderId="64" xfId="0" applyNumberFormat="1" applyFont="1" applyFill="1" applyBorder="1" applyAlignment="1">
      <alignment wrapText="1"/>
    </xf>
    <xf numFmtId="179" fontId="56" fillId="0" borderId="27" xfId="439" applyNumberFormat="1" applyFont="1" applyFill="1" applyBorder="1" applyAlignment="1" applyProtection="1">
      <alignment horizontal="center" vertical="center" wrapText="1"/>
    </xf>
    <xf numFmtId="0" fontId="0" fillId="0" borderId="13" xfId="0" applyBorder="1"/>
    <xf numFmtId="0" fontId="0" fillId="0" borderId="38" xfId="0" applyBorder="1"/>
    <xf numFmtId="0" fontId="0" fillId="0" borderId="65" xfId="0" applyBorder="1"/>
    <xf numFmtId="0" fontId="39" fillId="76" borderId="85" xfId="0" applyFont="1" applyFill="1" applyBorder="1" applyAlignment="1">
      <alignment horizontal="left"/>
    </xf>
    <xf numFmtId="0" fontId="0" fillId="76" borderId="86" xfId="0" applyFill="1" applyBorder="1"/>
    <xf numFmtId="0" fontId="0" fillId="76" borderId="90" xfId="0" applyFill="1" applyBorder="1"/>
    <xf numFmtId="0" fontId="0" fillId="0" borderId="84" xfId="0" applyBorder="1"/>
    <xf numFmtId="0" fontId="146" fillId="0" borderId="66" xfId="0" applyFont="1" applyBorder="1" applyAlignment="1">
      <alignment horizontal="center" vertical="center" wrapText="1"/>
    </xf>
    <xf numFmtId="0" fontId="0" fillId="0" borderId="66" xfId="0" applyBorder="1"/>
    <xf numFmtId="0" fontId="146" fillId="0" borderId="13" xfId="0" applyFont="1" applyBorder="1" applyAlignment="1">
      <alignment horizontal="center" vertical="center" wrapText="1"/>
    </xf>
    <xf numFmtId="0" fontId="39" fillId="0" borderId="55" xfId="0" quotePrefix="1" applyFont="1" applyBorder="1" applyAlignment="1">
      <alignment horizontal="center" vertical="center"/>
    </xf>
    <xf numFmtId="0" fontId="37" fillId="76" borderId="66" xfId="0" applyFont="1" applyFill="1" applyBorder="1" applyAlignment="1">
      <alignment vertical="center" wrapText="1"/>
    </xf>
    <xf numFmtId="0" fontId="0" fillId="76" borderId="66" xfId="0" applyFill="1" applyBorder="1" applyAlignment="1">
      <alignment vertical="center" wrapText="1"/>
    </xf>
    <xf numFmtId="0" fontId="37" fillId="76" borderId="55" xfId="0" applyFont="1" applyFill="1" applyBorder="1" applyAlignment="1">
      <alignment horizontal="justify" vertical="center" wrapText="1"/>
    </xf>
    <xf numFmtId="0" fontId="39" fillId="0" borderId="55" xfId="0" quotePrefix="1" applyFont="1" applyBorder="1" applyAlignment="1">
      <alignment horizontal="center"/>
    </xf>
    <xf numFmtId="0" fontId="157" fillId="76" borderId="11" xfId="0" applyFont="1" applyFill="1" applyBorder="1" applyAlignment="1">
      <alignment horizontal="justify" vertical="center" wrapText="1"/>
    </xf>
    <xf numFmtId="37" fontId="0" fillId="0" borderId="55" xfId="0" applyNumberFormat="1" applyBorder="1" applyAlignment="1">
      <alignment horizontal="center" vertical="center" wrapText="1"/>
    </xf>
    <xf numFmtId="0" fontId="45" fillId="76" borderId="13" xfId="0" applyFont="1" applyFill="1" applyBorder="1" applyAlignment="1">
      <alignment horizontal="center" vertical="center" wrapText="1"/>
    </xf>
    <xf numFmtId="0" fontId="39" fillId="76" borderId="55" xfId="0" applyFont="1" applyFill="1" applyBorder="1" applyAlignment="1">
      <alignment horizontal="center" wrapText="1"/>
    </xf>
    <xf numFmtId="0" fontId="0" fillId="76" borderId="85" xfId="0" applyFill="1" applyBorder="1"/>
    <xf numFmtId="49" fontId="39" fillId="0" borderId="55" xfId="0" quotePrefix="1" applyNumberFormat="1" applyFont="1" applyBorder="1" applyAlignment="1">
      <alignment horizontal="center" vertical="center"/>
    </xf>
    <xf numFmtId="0" fontId="39" fillId="0" borderId="55" xfId="0" applyFont="1" applyBorder="1" applyAlignment="1">
      <alignment horizontal="center" vertical="center"/>
    </xf>
    <xf numFmtId="0" fontId="0" fillId="1" borderId="55" xfId="0" applyFill="1" applyBorder="1" applyAlignment="1">
      <alignment horizontal="center" vertical="center" wrapText="1"/>
    </xf>
    <xf numFmtId="37" fontId="0" fillId="0" borderId="55" xfId="0" applyNumberFormat="1" applyBorder="1" applyAlignment="1">
      <alignment horizontal="center" vertical="center"/>
    </xf>
    <xf numFmtId="0" fontId="39" fillId="0" borderId="81" xfId="0" applyFont="1" applyBorder="1" applyAlignment="1">
      <alignment horizontal="center" vertical="center"/>
    </xf>
    <xf numFmtId="10" fontId="44" fillId="0" borderId="0" xfId="4688" applyNumberFormat="1" applyFont="1"/>
    <xf numFmtId="0" fontId="33" fillId="0" borderId="0" xfId="0" applyFont="1"/>
    <xf numFmtId="0" fontId="0" fillId="76" borderId="11" xfId="0" applyFill="1" applyBorder="1" applyAlignment="1">
      <alignment horizontal="center"/>
    </xf>
    <xf numFmtId="0" fontId="44" fillId="0" borderId="87" xfId="0" applyFont="1" applyBorder="1"/>
    <xf numFmtId="0" fontId="44" fillId="0" borderId="0" xfId="0" applyFont="1"/>
    <xf numFmtId="0" fontId="44" fillId="0" borderId="72" xfId="0" applyFont="1" applyBorder="1"/>
    <xf numFmtId="0" fontId="44" fillId="0" borderId="73" xfId="0" applyFont="1" applyBorder="1"/>
    <xf numFmtId="0" fontId="159" fillId="0" borderId="0" xfId="0" applyFont="1" applyAlignment="1">
      <alignment vertical="center" wrapText="1"/>
    </xf>
    <xf numFmtId="0" fontId="44" fillId="0" borderId="82" xfId="0" applyFont="1" applyBorder="1" applyAlignment="1">
      <alignment wrapText="1"/>
    </xf>
    <xf numFmtId="1" fontId="44" fillId="0" borderId="0" xfId="0" applyNumberFormat="1" applyFont="1"/>
    <xf numFmtId="0" fontId="44" fillId="0" borderId="80" xfId="0" applyFont="1" applyBorder="1"/>
    <xf numFmtId="0" fontId="44" fillId="0" borderId="0" xfId="0" applyFont="1" applyAlignment="1">
      <alignment horizontal="center"/>
    </xf>
    <xf numFmtId="0" fontId="44" fillId="0" borderId="0" xfId="0" applyFont="1" applyAlignment="1">
      <alignment horizontal="center" wrapText="1"/>
    </xf>
    <xf numFmtId="9" fontId="44" fillId="0" borderId="0" xfId="4688" applyFont="1" applyFill="1" applyBorder="1"/>
    <xf numFmtId="10" fontId="44" fillId="0" borderId="72" xfId="0" applyNumberFormat="1" applyFont="1" applyBorder="1"/>
    <xf numFmtId="2" fontId="44" fillId="0" borderId="0" xfId="4688" applyNumberFormat="1" applyFont="1"/>
    <xf numFmtId="168" fontId="44" fillId="0" borderId="0" xfId="0" applyNumberFormat="1" applyFont="1"/>
    <xf numFmtId="168" fontId="44" fillId="0" borderId="72" xfId="0" applyNumberFormat="1" applyFont="1" applyBorder="1"/>
    <xf numFmtId="168" fontId="44" fillId="0" borderId="73" xfId="0" applyNumberFormat="1" applyFont="1" applyBorder="1"/>
    <xf numFmtId="0" fontId="44" fillId="0" borderId="83" xfId="0" applyFont="1" applyBorder="1"/>
    <xf numFmtId="0" fontId="0" fillId="0" borderId="0" xfId="0" applyFill="1" applyAlignment="1">
      <alignment horizontal="left" vertical="center"/>
    </xf>
    <xf numFmtId="0" fontId="0" fillId="0" borderId="0" xfId="0" applyFill="1" applyAlignment="1">
      <alignment wrapText="1"/>
    </xf>
    <xf numFmtId="0" fontId="160" fillId="0" borderId="0" xfId="0" applyFont="1" applyFill="1" applyAlignment="1">
      <alignment horizontal="left" vertical="center"/>
    </xf>
    <xf numFmtId="0" fontId="39" fillId="0" borderId="13" xfId="0" applyFont="1" applyFill="1" applyBorder="1" applyAlignment="1">
      <alignment horizontal="left" vertical="center"/>
    </xf>
    <xf numFmtId="0" fontId="0" fillId="0" borderId="16" xfId="0" applyFill="1" applyBorder="1"/>
    <xf numFmtId="0" fontId="79" fillId="0" borderId="39" xfId="0" applyFont="1" applyFill="1" applyBorder="1"/>
    <xf numFmtId="0" fontId="39" fillId="26" borderId="35" xfId="0" applyFont="1" applyFill="1" applyBorder="1" applyAlignment="1">
      <alignment horizontal="left" vertical="center"/>
    </xf>
    <xf numFmtId="0" fontId="0" fillId="26" borderId="36" xfId="0" applyFill="1" applyBorder="1"/>
    <xf numFmtId="0" fontId="0" fillId="32" borderId="10" xfId="0" applyFill="1" applyBorder="1" applyAlignment="1">
      <alignment horizontal="center" vertical="center"/>
    </xf>
    <xf numFmtId="0" fontId="79" fillId="0" borderId="39" xfId="0" applyFont="1" applyFill="1" applyBorder="1" applyAlignment="1">
      <alignment wrapText="1"/>
    </xf>
    <xf numFmtId="0" fontId="0" fillId="0" borderId="16" xfId="0" applyFill="1" applyBorder="1" applyAlignment="1">
      <alignment wrapText="1"/>
    </xf>
    <xf numFmtId="0" fontId="0" fillId="26" borderId="3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14" fontId="0" fillId="34" borderId="0" xfId="0" applyNumberFormat="1" applyFont="1" applyFill="1" applyAlignment="1" applyProtection="1">
      <alignment horizontal="center"/>
    </xf>
    <xf numFmtId="0" fontId="0" fillId="0" borderId="0" xfId="0" quotePrefix="1" applyFont="1" applyAlignment="1" applyProtection="1">
      <alignment vertical="center" wrapText="1"/>
    </xf>
    <xf numFmtId="0" fontId="39" fillId="31" borderId="43" xfId="0" applyNumberFormat="1" applyFont="1" applyFill="1" applyBorder="1" applyAlignment="1" applyProtection="1">
      <alignment horizontal="center" vertical="center"/>
    </xf>
    <xf numFmtId="0" fontId="0" fillId="31" borderId="43" xfId="0" applyFont="1" applyFill="1" applyBorder="1" applyAlignment="1" applyProtection="1">
      <alignment vertical="center" wrapText="1"/>
    </xf>
    <xf numFmtId="37" fontId="0" fillId="31" borderId="43" xfId="439" applyNumberFormat="1" applyFont="1" applyFill="1" applyBorder="1" applyAlignment="1" applyProtection="1">
      <alignment vertical="center"/>
    </xf>
    <xf numFmtId="14" fontId="56" fillId="34" borderId="22" xfId="439" applyNumberFormat="1" applyFont="1" applyFill="1" applyBorder="1" applyAlignment="1" applyProtection="1">
      <alignment horizontal="center" vertical="center" wrapText="1"/>
    </xf>
    <xf numFmtId="0" fontId="0" fillId="0" borderId="0" xfId="0" applyNumberFormat="1"/>
    <xf numFmtId="0" fontId="0" fillId="0" borderId="10" xfId="0" applyFill="1" applyBorder="1" applyAlignment="1">
      <alignment horizontal="center" vertical="center"/>
    </xf>
    <xf numFmtId="0" fontId="0" fillId="0" borderId="0" xfId="0" applyNumberFormat="1" applyFont="1" applyFill="1" applyBorder="1" applyAlignment="1" applyProtection="1">
      <alignment horizontal="center" vertical="center"/>
    </xf>
    <xf numFmtId="0" fontId="0" fillId="0" borderId="0" xfId="0" applyNumberFormat="1" applyFont="1" applyFill="1" applyBorder="1" applyAlignment="1" applyProtection="1">
      <alignment horizontal="left" vertical="center" wrapText="1"/>
    </xf>
    <xf numFmtId="0" fontId="56" fillId="0" borderId="0" xfId="0" applyNumberFormat="1" applyFont="1" applyFill="1" applyBorder="1" applyAlignment="1" applyProtection="1">
      <alignment horizontal="left" vertical="center" wrapText="1"/>
    </xf>
    <xf numFmtId="164" fontId="56" fillId="29" borderId="0" xfId="439" applyNumberFormat="1" applyFont="1" applyFill="1" applyBorder="1" applyAlignment="1" applyProtection="1">
      <alignment horizontal="center" vertical="center" wrapText="1"/>
      <protection locked="0"/>
    </xf>
    <xf numFmtId="3" fontId="56" fillId="0" borderId="0" xfId="439" applyNumberFormat="1" applyFont="1" applyFill="1" applyBorder="1" applyAlignment="1" applyProtection="1">
      <alignment horizontal="center" vertical="center" wrapText="1"/>
    </xf>
    <xf numFmtId="37" fontId="39" fillId="0" borderId="0" xfId="439" applyNumberFormat="1" applyFont="1" applyFill="1" applyBorder="1" applyAlignment="1" applyProtection="1">
      <alignment horizontal="center" vertical="center" wrapText="1"/>
    </xf>
    <xf numFmtId="0" fontId="39" fillId="0" borderId="0" xfId="0" applyNumberFormat="1" applyFont="1" applyFill="1" applyBorder="1" applyAlignment="1" applyProtection="1">
      <alignment horizontal="center" vertical="center"/>
    </xf>
    <xf numFmtId="38" fontId="0" fillId="0" borderId="0" xfId="0" applyNumberFormat="1" applyFont="1" applyFill="1" applyBorder="1" applyProtection="1"/>
    <xf numFmtId="1" fontId="0" fillId="0" borderId="24" xfId="0" applyNumberFormat="1" applyFont="1" applyFill="1" applyBorder="1" applyAlignment="1" applyProtection="1">
      <alignment horizontal="center" vertical="center" wrapText="1"/>
    </xf>
    <xf numFmtId="0" fontId="39" fillId="0" borderId="25" xfId="0" applyFont="1" applyBorder="1" applyAlignment="1">
      <alignment horizontal="center" vertical="center"/>
    </xf>
    <xf numFmtId="0" fontId="0" fillId="0" borderId="30" xfId="0" applyBorder="1" applyAlignment="1">
      <alignment vertical="center" wrapText="1"/>
    </xf>
    <xf numFmtId="0" fontId="39" fillId="76" borderId="16" xfId="0" applyFont="1" applyFill="1" applyBorder="1" applyAlignment="1">
      <alignment horizontal="left" vertical="center" wrapText="1"/>
    </xf>
    <xf numFmtId="0" fontId="57" fillId="76" borderId="16" xfId="0" applyFont="1" applyFill="1" applyBorder="1" applyAlignment="1">
      <alignment wrapText="1"/>
    </xf>
    <xf numFmtId="1" fontId="0" fillId="0" borderId="0" xfId="0" applyNumberFormat="1" applyAlignment="1">
      <alignment horizontal="center" vertical="center"/>
    </xf>
    <xf numFmtId="1" fontId="0" fillId="0" borderId="0" xfId="0" applyNumberFormat="1" applyFont="1" applyFill="1" applyBorder="1" applyAlignment="1" applyProtection="1">
      <alignment horizontal="left" vertical="center" wrapText="1"/>
    </xf>
    <xf numFmtId="0" fontId="0" fillId="71" borderId="66" xfId="0" applyFill="1" applyBorder="1" applyAlignment="1">
      <alignment horizontal="left" vertical="center" wrapText="1"/>
    </xf>
    <xf numFmtId="0" fontId="39" fillId="0" borderId="15" xfId="0" applyFont="1" applyBorder="1" applyAlignment="1">
      <alignment horizontal="center" vertical="center"/>
    </xf>
    <xf numFmtId="0" fontId="163" fillId="71" borderId="0" xfId="30098" applyFont="1" applyFill="1" applyAlignment="1">
      <alignment vertical="center" wrapText="1"/>
    </xf>
    <xf numFmtId="0" fontId="0" fillId="26" borderId="16" xfId="0" applyFont="1" applyFill="1" applyBorder="1" applyAlignment="1" applyProtection="1">
      <alignment horizontal="center" vertical="center"/>
    </xf>
    <xf numFmtId="0" fontId="0" fillId="0" borderId="11" xfId="0" applyFont="1" applyFill="1" applyBorder="1" applyAlignment="1" applyProtection="1">
      <alignment horizontal="center" vertical="center"/>
    </xf>
    <xf numFmtId="41" fontId="68" fillId="0" borderId="0" xfId="0" applyNumberFormat="1" applyFont="1" applyFill="1" applyAlignment="1" applyProtection="1">
      <alignment horizontal="center" vertical="center" wrapText="1"/>
    </xf>
    <xf numFmtId="0" fontId="0" fillId="0" borderId="0" xfId="0" applyFont="1" applyFill="1" applyAlignment="1" applyProtection="1">
      <alignment horizontal="center" vertical="center" wrapText="1"/>
      <protection locked="0"/>
    </xf>
    <xf numFmtId="0" fontId="0" fillId="0" borderId="0" xfId="0" applyFont="1" applyAlignment="1" applyProtection="1">
      <alignment horizontal="center" vertical="center" wrapText="1"/>
      <protection locked="0"/>
    </xf>
    <xf numFmtId="164" fontId="0" fillId="0" borderId="0" xfId="0" applyNumberFormat="1" applyFont="1" applyFill="1" applyAlignment="1" applyProtection="1">
      <alignment horizontal="center" vertical="center" wrapText="1"/>
      <protection locked="0"/>
    </xf>
    <xf numFmtId="0" fontId="0" fillId="0" borderId="43" xfId="0" applyFont="1" applyFill="1" applyBorder="1" applyAlignment="1" applyProtection="1">
      <alignment horizontal="center" vertical="center" wrapText="1"/>
      <protection locked="0"/>
    </xf>
    <xf numFmtId="41" fontId="67" fillId="0" borderId="0" xfId="439" applyNumberFormat="1" applyFont="1" applyFill="1" applyAlignment="1" applyProtection="1">
      <alignment horizontal="center" vertical="center" wrapText="1"/>
    </xf>
    <xf numFmtId="0" fontId="0" fillId="0" borderId="0" xfId="0" applyFont="1" applyAlignment="1" applyProtection="1">
      <alignment horizontal="center" vertical="center"/>
      <protection locked="0"/>
    </xf>
    <xf numFmtId="0" fontId="39" fillId="72" borderId="0" xfId="0" applyFont="1" applyFill="1" applyAlignment="1" applyProtection="1">
      <alignment horizontal="center" vertical="center"/>
    </xf>
    <xf numFmtId="0" fontId="0" fillId="72" borderId="0" xfId="0" applyFont="1" applyFill="1" applyAlignment="1" applyProtection="1">
      <alignment horizontal="center" vertical="center"/>
    </xf>
    <xf numFmtId="0" fontId="0" fillId="72" borderId="0" xfId="0" applyNumberFormat="1" applyFont="1" applyFill="1" applyAlignment="1" applyProtection="1">
      <alignment horizontal="center" vertical="center" wrapText="1"/>
    </xf>
    <xf numFmtId="41" fontId="68" fillId="72" borderId="0" xfId="0" applyNumberFormat="1" applyFont="1" applyFill="1" applyAlignment="1" applyProtection="1">
      <alignment horizontal="center" vertical="center" wrapText="1"/>
    </xf>
    <xf numFmtId="41" fontId="67" fillId="72" borderId="0" xfId="439" applyNumberFormat="1" applyFont="1" applyFill="1" applyAlignment="1" applyProtection="1">
      <alignment horizontal="center" vertical="center" wrapText="1"/>
    </xf>
    <xf numFmtId="41" fontId="68" fillId="79" borderId="0" xfId="0" applyNumberFormat="1" applyFont="1" applyFill="1" applyAlignment="1" applyProtection="1">
      <alignment horizontal="center" vertical="center" wrapText="1"/>
    </xf>
    <xf numFmtId="41" fontId="68" fillId="72" borderId="0" xfId="439" applyNumberFormat="1" applyFont="1" applyFill="1" applyAlignment="1" applyProtection="1">
      <alignment horizontal="center" vertical="center" wrapText="1"/>
    </xf>
    <xf numFmtId="41" fontId="67" fillId="0" borderId="0" xfId="0" applyNumberFormat="1" applyFont="1" applyFill="1" applyAlignment="1" applyProtection="1">
      <alignment horizontal="center" vertical="center" wrapText="1"/>
    </xf>
    <xf numFmtId="164" fontId="0" fillId="0" borderId="43" xfId="0" applyNumberFormat="1" applyFont="1" applyFill="1" applyBorder="1" applyAlignment="1" applyProtection="1">
      <alignment horizontal="center" vertical="center" wrapText="1"/>
      <protection locked="0"/>
    </xf>
    <xf numFmtId="0" fontId="39" fillId="72" borderId="0" xfId="0" applyFont="1" applyFill="1" applyAlignment="1">
      <alignment horizontal="center" vertical="center" wrapText="1"/>
    </xf>
    <xf numFmtId="164" fontId="0" fillId="0" borderId="0" xfId="0" applyNumberFormat="1" applyFont="1" applyFill="1" applyBorder="1" applyAlignment="1" applyProtection="1">
      <alignment horizontal="center" vertical="center" wrapText="1"/>
      <protection locked="0"/>
    </xf>
    <xf numFmtId="0" fontId="39" fillId="0" borderId="0" xfId="0" applyFont="1" applyFill="1" applyAlignment="1">
      <alignment horizontal="center" vertical="center" wrapText="1"/>
    </xf>
    <xf numFmtId="0" fontId="68" fillId="72" borderId="0" xfId="0" applyFont="1" applyFill="1" applyAlignment="1" applyProtection="1">
      <alignment horizontal="center" vertical="center"/>
    </xf>
    <xf numFmtId="164" fontId="0" fillId="28" borderId="0" xfId="439" applyNumberFormat="1" applyFont="1" applyFill="1" applyAlignment="1" applyProtection="1">
      <alignment horizontal="center" vertical="center"/>
    </xf>
    <xf numFmtId="41" fontId="67" fillId="28" borderId="0" xfId="439" applyNumberFormat="1" applyFont="1" applyFill="1" applyAlignment="1" applyProtection="1">
      <alignment horizontal="center" vertical="center" wrapText="1"/>
    </xf>
    <xf numFmtId="0" fontId="0" fillId="0" borderId="34" xfId="0" applyNumberFormat="1" applyFont="1" applyFill="1" applyBorder="1" applyAlignment="1" applyProtection="1">
      <alignment horizontal="center" vertical="center" wrapText="1"/>
    </xf>
    <xf numFmtId="168" fontId="0" fillId="0" borderId="0" xfId="0" applyNumberFormat="1" applyFont="1" applyFill="1" applyAlignment="1" applyProtection="1">
      <alignment horizontal="center" vertical="center" wrapText="1"/>
    </xf>
    <xf numFmtId="38" fontId="39" fillId="72" borderId="0" xfId="0" applyNumberFormat="1" applyFont="1" applyFill="1" applyAlignment="1" applyProtection="1">
      <alignment horizontal="center" vertical="center"/>
    </xf>
    <xf numFmtId="0" fontId="57" fillId="0" borderId="0" xfId="0" applyFont="1" applyFill="1" applyAlignment="1" applyProtection="1">
      <alignment horizontal="center" vertical="center" wrapText="1"/>
    </xf>
    <xf numFmtId="0" fontId="57" fillId="72" borderId="0" xfId="0" applyFont="1" applyFill="1" applyAlignment="1">
      <alignment horizontal="center" vertical="center" wrapText="1"/>
    </xf>
    <xf numFmtId="41" fontId="0" fillId="72" borderId="0" xfId="439" applyNumberFormat="1" applyFont="1" applyFill="1" applyAlignment="1" applyProtection="1">
      <alignment horizontal="center" vertical="center" wrapText="1"/>
      <protection locked="0"/>
    </xf>
    <xf numFmtId="41" fontId="0" fillId="72" borderId="0" xfId="439" applyNumberFormat="1" applyFont="1" applyFill="1" applyAlignment="1" applyProtection="1">
      <alignment horizontal="center" vertical="center" wrapText="1"/>
    </xf>
    <xf numFmtId="0" fontId="0" fillId="72" borderId="0" xfId="0" applyFont="1" applyFill="1" applyAlignment="1" applyProtection="1">
      <alignment horizontal="center" vertical="center" wrapText="1"/>
      <protection locked="0"/>
    </xf>
    <xf numFmtId="0" fontId="0" fillId="0" borderId="21" xfId="0" applyFont="1" applyFill="1" applyBorder="1" applyAlignment="1">
      <alignment horizontal="center" vertical="center"/>
    </xf>
    <xf numFmtId="0" fontId="0" fillId="0" borderId="0" xfId="0" applyFont="1" applyBorder="1" applyAlignment="1">
      <alignment horizontal="center" vertical="center"/>
    </xf>
    <xf numFmtId="0" fontId="0" fillId="0" borderId="54" xfId="0" applyFont="1" applyBorder="1" applyAlignment="1">
      <alignment horizontal="center" vertical="center"/>
    </xf>
    <xf numFmtId="0" fontId="39" fillId="0" borderId="0" xfId="0" applyFont="1" applyBorder="1" applyAlignment="1">
      <alignment horizontal="center" vertical="center"/>
    </xf>
    <xf numFmtId="0" fontId="39" fillId="0" borderId="17" xfId="0" applyFont="1" applyBorder="1" applyAlignment="1">
      <alignment horizontal="center" vertical="center"/>
    </xf>
    <xf numFmtId="0" fontId="39" fillId="0" borderId="57" xfId="0" applyFont="1" applyFill="1" applyBorder="1" applyAlignment="1">
      <alignment horizontal="center" vertical="center"/>
    </xf>
    <xf numFmtId="41" fontId="67" fillId="0" borderId="0" xfId="439" applyNumberFormat="1" applyFont="1" applyFill="1" applyAlignment="1" applyProtection="1">
      <alignment horizontal="center" vertical="center" wrapText="1"/>
      <protection locked="0"/>
    </xf>
    <xf numFmtId="0" fontId="39" fillId="0" borderId="0" xfId="0" applyFont="1" applyAlignment="1">
      <alignment horizontal="center" vertical="center"/>
    </xf>
    <xf numFmtId="41" fontId="67" fillId="0" borderId="0" xfId="439" applyNumberFormat="1" applyFont="1" applyAlignment="1">
      <alignment horizontal="center" vertical="center" wrapText="1"/>
    </xf>
    <xf numFmtId="41" fontId="68" fillId="30" borderId="78" xfId="439" applyNumberFormat="1" applyFont="1" applyFill="1" applyBorder="1" applyAlignment="1">
      <alignment horizontal="center" vertical="center" wrapText="1"/>
    </xf>
    <xf numFmtId="41" fontId="68" fillId="30" borderId="0" xfId="439" applyNumberFormat="1" applyFont="1" applyFill="1" applyAlignment="1">
      <alignment horizontal="center" vertical="center" wrapText="1"/>
    </xf>
    <xf numFmtId="41" fontId="142" fillId="0" borderId="0" xfId="0" applyNumberFormat="1" applyFont="1" applyFill="1" applyAlignment="1" applyProtection="1">
      <alignment horizontal="center" vertical="center" wrapText="1"/>
    </xf>
    <xf numFmtId="41" fontId="0" fillId="0" borderId="0" xfId="0" applyNumberFormat="1" applyFont="1" applyAlignment="1" applyProtection="1">
      <alignment horizontal="center" vertical="center" wrapText="1"/>
    </xf>
    <xf numFmtId="0" fontId="0" fillId="0" borderId="0" xfId="0" applyAlignment="1">
      <alignment horizontal="center" vertical="center"/>
    </xf>
    <xf numFmtId="41" fontId="68" fillId="30" borderId="89" xfId="439" applyNumberFormat="1" applyFont="1" applyFill="1" applyBorder="1" applyAlignment="1">
      <alignment horizontal="center" vertical="center" wrapText="1"/>
    </xf>
    <xf numFmtId="41" fontId="68" fillId="30" borderId="79" xfId="439" applyNumberFormat="1" applyFont="1" applyFill="1" applyBorder="1" applyAlignment="1">
      <alignment horizontal="center" vertical="center" wrapText="1"/>
    </xf>
    <xf numFmtId="0" fontId="0" fillId="0" borderId="0" xfId="0" applyFill="1" applyAlignment="1">
      <alignment horizontal="center" vertical="center"/>
    </xf>
    <xf numFmtId="0" fontId="0" fillId="0" borderId="0" xfId="0" applyFill="1" applyAlignment="1">
      <alignment horizontal="center" vertical="center" wrapText="1"/>
    </xf>
    <xf numFmtId="0" fontId="67" fillId="0" borderId="10" xfId="0" applyFont="1" applyFill="1" applyBorder="1" applyAlignment="1">
      <alignment horizontal="left" vertical="center" wrapText="1"/>
    </xf>
    <xf numFmtId="0" fontId="0" fillId="0" borderId="10" xfId="0" applyFill="1" applyBorder="1" applyAlignment="1">
      <alignment horizontal="left" vertical="center" wrapText="1"/>
    </xf>
    <xf numFmtId="14" fontId="122" fillId="29" borderId="10" xfId="31722" applyNumberFormat="1" applyFont="1" applyFill="1" applyBorder="1" applyAlignment="1" applyProtection="1">
      <alignment horizontal="left" vertical="center"/>
      <protection locked="0"/>
    </xf>
    <xf numFmtId="0" fontId="0" fillId="32" borderId="0" xfId="0" applyFont="1" applyFill="1" applyAlignment="1" applyProtection="1">
      <alignment horizontal="center" vertical="center"/>
    </xf>
    <xf numFmtId="0" fontId="0" fillId="32" borderId="10" xfId="0" applyFill="1" applyBorder="1" applyAlignment="1">
      <alignment horizontal="left" vertical="center" wrapText="1"/>
    </xf>
    <xf numFmtId="0" fontId="0" fillId="32" borderId="0" xfId="0" applyFill="1" applyAlignment="1">
      <alignment horizontal="left" vertical="center" wrapText="1"/>
    </xf>
    <xf numFmtId="0" fontId="0" fillId="0" borderId="74" xfId="0" applyFill="1" applyBorder="1" applyAlignment="1">
      <alignment horizontal="left" vertical="center"/>
    </xf>
    <xf numFmtId="0" fontId="41" fillId="0" borderId="10" xfId="0" applyFont="1" applyBorder="1" applyAlignment="1" applyProtection="1">
      <alignment horizontal="right" wrapText="1"/>
    </xf>
    <xf numFmtId="4" fontId="0" fillId="0" borderId="10" xfId="0" applyNumberFormat="1" applyBorder="1"/>
    <xf numFmtId="0" fontId="41" fillId="0" borderId="10" xfId="0" applyFont="1" applyBorder="1" applyAlignment="1" applyProtection="1">
      <alignment horizontal="right" vertical="center" wrapText="1"/>
    </xf>
    <xf numFmtId="0" fontId="53" fillId="0" borderId="0" xfId="0" applyNumberFormat="1" applyFont="1" applyFill="1" applyAlignment="1" applyProtection="1">
      <alignment horizontal="left" vertical="center" wrapText="1"/>
    </xf>
    <xf numFmtId="0" fontId="132" fillId="0" borderId="0" xfId="0" applyNumberFormat="1" applyFont="1" applyFill="1" applyAlignment="1" applyProtection="1">
      <alignment horizontal="left" vertical="center" wrapText="1"/>
    </xf>
    <xf numFmtId="0" fontId="0" fillId="0" borderId="43" xfId="0" applyFont="1" applyFill="1" applyBorder="1" applyAlignment="1" applyProtection="1">
      <alignment horizontal="left" vertical="center" wrapText="1"/>
    </xf>
    <xf numFmtId="0" fontId="39" fillId="72" borderId="0" xfId="0" applyFont="1" applyFill="1" applyAlignment="1" applyProtection="1">
      <alignment horizontal="left" vertical="center"/>
    </xf>
    <xf numFmtId="0" fontId="0" fillId="72" borderId="0" xfId="0" applyNumberFormat="1" applyFont="1" applyFill="1" applyAlignment="1" applyProtection="1">
      <alignment horizontal="left" vertical="center" wrapText="1"/>
    </xf>
    <xf numFmtId="0" fontId="53" fillId="0" borderId="0" xfId="0" applyFont="1" applyFill="1" applyAlignment="1" applyProtection="1">
      <alignment horizontal="left" vertical="center" wrapText="1"/>
    </xf>
    <xf numFmtId="0" fontId="39" fillId="72" borderId="0" xfId="0" applyNumberFormat="1" applyFont="1" applyFill="1" applyAlignment="1" applyProtection="1">
      <alignment horizontal="left" vertical="center" wrapText="1"/>
    </xf>
    <xf numFmtId="0" fontId="44" fillId="0" borderId="0" xfId="0" applyNumberFormat="1" applyFont="1" applyFill="1" applyAlignment="1" applyProtection="1">
      <alignment horizontal="left" vertical="center" wrapText="1"/>
    </xf>
    <xf numFmtId="0" fontId="44" fillId="0" borderId="43" xfId="0" applyNumberFormat="1" applyFont="1" applyFill="1" applyBorder="1" applyAlignment="1" applyProtection="1">
      <alignment horizontal="left" vertical="center" wrapText="1"/>
    </xf>
    <xf numFmtId="0" fontId="44" fillId="0" borderId="0" xfId="0" applyFont="1" applyFill="1" applyAlignment="1" applyProtection="1">
      <alignment horizontal="left" vertical="center" wrapText="1"/>
      <protection hidden="1"/>
    </xf>
    <xf numFmtId="0" fontId="39" fillId="72" borderId="0" xfId="0" applyFont="1" applyFill="1" applyAlignment="1">
      <alignment horizontal="left" vertical="center" wrapText="1"/>
    </xf>
    <xf numFmtId="0" fontId="0" fillId="0" borderId="0" xfId="0" applyAlignment="1">
      <alignment horizontal="left" vertical="center" wrapText="1"/>
    </xf>
    <xf numFmtId="0" fontId="39" fillId="0" borderId="0" xfId="0" applyNumberFormat="1" applyFont="1" applyFill="1" applyAlignment="1" applyProtection="1">
      <alignment horizontal="left" vertical="center" wrapText="1"/>
    </xf>
    <xf numFmtId="0" fontId="0" fillId="28" borderId="0" xfId="0" applyNumberFormat="1" applyFont="1" applyFill="1" applyAlignment="1" applyProtection="1">
      <alignment horizontal="left" vertical="center" wrapText="1"/>
    </xf>
    <xf numFmtId="0" fontId="0" fillId="0" borderId="34" xfId="0" applyNumberFormat="1" applyFont="1" applyFill="1" applyBorder="1" applyAlignment="1" applyProtection="1">
      <alignment horizontal="left" vertical="center" wrapText="1"/>
    </xf>
    <xf numFmtId="0" fontId="0" fillId="0" borderId="0" xfId="0" applyFont="1" applyFill="1" applyAlignment="1">
      <alignment horizontal="left" vertical="center" wrapText="1"/>
    </xf>
    <xf numFmtId="0" fontId="0" fillId="0" borderId="43" xfId="0" applyFont="1" applyFill="1" applyBorder="1" applyAlignment="1">
      <alignment horizontal="left" vertical="center" wrapText="1"/>
    </xf>
    <xf numFmtId="0" fontId="55" fillId="0" borderId="0" xfId="0" applyNumberFormat="1" applyFont="1" applyFill="1" applyAlignment="1" applyProtection="1">
      <alignment horizontal="left" vertical="center" wrapText="1"/>
    </xf>
    <xf numFmtId="172" fontId="0" fillId="73" borderId="28" xfId="439" applyNumberFormat="1" applyFont="1" applyFill="1" applyBorder="1" applyAlignment="1" applyProtection="1">
      <alignment vertical="center"/>
    </xf>
    <xf numFmtId="3" fontId="0" fillId="0" borderId="28" xfId="439" applyNumberFormat="1" applyFont="1" applyBorder="1" applyAlignment="1" applyProtection="1">
      <alignment vertical="center"/>
    </xf>
    <xf numFmtId="3" fontId="0" fillId="0" borderId="26" xfId="439" applyNumberFormat="1" applyFont="1" applyFill="1" applyBorder="1" applyAlignment="1" applyProtection="1">
      <alignment vertical="center"/>
    </xf>
    <xf numFmtId="3" fontId="0" fillId="0" borderId="28" xfId="439" applyNumberFormat="1" applyFont="1" applyFill="1" applyBorder="1" applyAlignment="1" applyProtection="1">
      <alignment vertical="center"/>
    </xf>
    <xf numFmtId="3" fontId="0" fillId="76" borderId="28" xfId="439" applyNumberFormat="1" applyFont="1" applyFill="1" applyBorder="1" applyAlignment="1" applyProtection="1">
      <alignment vertical="center"/>
    </xf>
    <xf numFmtId="3" fontId="0" fillId="76" borderId="27" xfId="439" applyNumberFormat="1" applyFont="1" applyFill="1" applyBorder="1" applyAlignment="1" applyProtection="1">
      <alignment vertical="center"/>
    </xf>
    <xf numFmtId="169" fontId="0" fillId="72" borderId="63" xfId="439" applyNumberFormat="1" applyFont="1" applyFill="1" applyBorder="1" applyAlignment="1" applyProtection="1">
      <alignment horizontal="center" vertical="center"/>
    </xf>
    <xf numFmtId="177" fontId="0" fillId="73" borderId="27" xfId="439" applyNumberFormat="1" applyFont="1" applyFill="1" applyBorder="1" applyAlignment="1" applyProtection="1">
      <alignment vertical="center"/>
    </xf>
    <xf numFmtId="1" fontId="40" fillId="24" borderId="0" xfId="439" applyNumberFormat="1" applyFont="1" applyFill="1" applyBorder="1" applyAlignment="1" applyProtection="1">
      <alignment horizontal="center" wrapText="1"/>
    </xf>
    <xf numFmtId="39" fontId="0" fillId="0" borderId="10" xfId="439" applyNumberFormat="1" applyFont="1" applyFill="1" applyBorder="1" applyAlignment="1" applyProtection="1">
      <alignment vertical="center"/>
    </xf>
    <xf numFmtId="43" fontId="0" fillId="0" borderId="10" xfId="439" applyNumberFormat="1" applyFont="1" applyFill="1" applyBorder="1" applyAlignment="1" applyProtection="1">
      <alignment vertical="center"/>
    </xf>
    <xf numFmtId="0" fontId="0" fillId="0" borderId="0" xfId="0" applyAlignment="1">
      <alignment horizontal="left" wrapText="1"/>
    </xf>
    <xf numFmtId="0" fontId="0" fillId="0" borderId="43" xfId="0" applyFont="1" applyFill="1" applyBorder="1" applyAlignment="1" applyProtection="1">
      <alignment horizontal="center" vertical="center" wrapText="1"/>
    </xf>
    <xf numFmtId="0" fontId="44" fillId="0" borderId="43" xfId="0"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4" fillId="0" borderId="43" xfId="0" applyFont="1" applyBorder="1" applyAlignment="1">
      <alignment horizontal="center" vertical="center" wrapText="1"/>
    </xf>
    <xf numFmtId="0" fontId="0" fillId="0" borderId="0" xfId="0" applyAlignment="1">
      <alignment horizontal="center" vertical="center" wrapText="1"/>
    </xf>
    <xf numFmtId="0" fontId="44" fillId="0" borderId="0"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xf>
    <xf numFmtId="0" fontId="39" fillId="0" borderId="0" xfId="0" applyFont="1" applyFill="1" applyAlignment="1" applyProtection="1">
      <alignment horizontal="center" vertical="center" wrapText="1"/>
    </xf>
    <xf numFmtId="0" fontId="0" fillId="28" borderId="0" xfId="0" applyFont="1" applyFill="1" applyAlignment="1" applyProtection="1">
      <alignment horizontal="center" vertical="center"/>
    </xf>
    <xf numFmtId="164" fontId="0" fillId="0" borderId="22" xfId="439" applyNumberFormat="1" applyFont="1" applyFill="1" applyBorder="1" applyAlignment="1" applyProtection="1">
      <alignment horizontal="center" vertical="center" wrapText="1"/>
      <protection locked="0"/>
    </xf>
    <xf numFmtId="0" fontId="0" fillId="29" borderId="74" xfId="0" applyFill="1" applyBorder="1" applyAlignment="1" applyProtection="1">
      <alignment horizontal="center" vertical="center"/>
      <protection locked="0"/>
    </xf>
    <xf numFmtId="14" fontId="0" fillId="29" borderId="74" xfId="0" applyNumberFormat="1" applyFill="1" applyBorder="1" applyAlignment="1" applyProtection="1">
      <alignment horizontal="center" vertical="center"/>
      <protection locked="0"/>
    </xf>
    <xf numFmtId="0" fontId="0" fillId="29" borderId="10" xfId="0" applyFill="1" applyBorder="1" applyAlignment="1" applyProtection="1">
      <alignment horizontal="left" vertical="center" wrapText="1"/>
      <protection locked="0"/>
    </xf>
    <xf numFmtId="0" fontId="0" fillId="0" borderId="67" xfId="0" applyBorder="1" applyAlignment="1">
      <alignment horizontal="center"/>
    </xf>
    <xf numFmtId="0" fontId="0" fillId="0" borderId="68" xfId="0" applyFill="1" applyBorder="1"/>
    <xf numFmtId="168" fontId="0" fillId="0" borderId="68" xfId="0" applyNumberFormat="1" applyFill="1" applyBorder="1" applyAlignment="1">
      <alignment wrapText="1"/>
    </xf>
    <xf numFmtId="0" fontId="0" fillId="0" borderId="69" xfId="0" applyBorder="1" applyAlignment="1">
      <alignment wrapText="1"/>
    </xf>
    <xf numFmtId="0" fontId="0" fillId="0" borderId="70"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71" xfId="0" applyBorder="1" applyAlignment="1">
      <alignment wrapText="1"/>
    </xf>
    <xf numFmtId="0" fontId="40" fillId="32" borderId="0" xfId="682" applyFont="1" applyFill="1"/>
    <xf numFmtId="0" fontId="40" fillId="26" borderId="0" xfId="0" applyFont="1" applyFill="1"/>
    <xf numFmtId="0" fontId="49" fillId="26" borderId="17" xfId="682" applyFont="1" applyFill="1" applyBorder="1" applyAlignment="1">
      <alignment horizontal="center"/>
    </xf>
    <xf numFmtId="0" fontId="0" fillId="26" borderId="17" xfId="0" applyFill="1" applyBorder="1" applyAlignment="1">
      <alignment horizontal="center" wrapText="1"/>
    </xf>
    <xf numFmtId="0" fontId="0" fillId="26" borderId="17" xfId="0" applyFill="1" applyBorder="1" applyAlignment="1">
      <alignment wrapText="1"/>
    </xf>
    <xf numFmtId="0" fontId="164" fillId="0" borderId="0" xfId="682" applyFont="1" applyAlignment="1">
      <alignment vertical="center"/>
    </xf>
    <xf numFmtId="0" fontId="165" fillId="0" borderId="0" xfId="682" applyFont="1" applyAlignment="1">
      <alignment vertical="center"/>
    </xf>
    <xf numFmtId="0" fontId="166" fillId="0" borderId="0" xfId="682" applyFont="1"/>
    <xf numFmtId="0" fontId="52" fillId="0" borderId="0" xfId="682" applyFont="1"/>
    <xf numFmtId="181" fontId="52" fillId="0" borderId="0" xfId="682" applyNumberFormat="1" applyFont="1" applyAlignment="1">
      <alignment horizontal="left"/>
    </xf>
    <xf numFmtId="42" fontId="167" fillId="26" borderId="0" xfId="546" applyNumberFormat="1" applyFont="1" applyFill="1"/>
    <xf numFmtId="0" fontId="0" fillId="0" borderId="0" xfId="0" quotePrefix="1" applyAlignment="1">
      <alignment horizontal="center"/>
    </xf>
    <xf numFmtId="41" fontId="167" fillId="26" borderId="0" xfId="546" applyNumberFormat="1" applyFont="1" applyFill="1"/>
    <xf numFmtId="0" fontId="39" fillId="0" borderId="0" xfId="682" applyFont="1" applyAlignment="1">
      <alignment horizontal="left"/>
    </xf>
    <xf numFmtId="41" fontId="167" fillId="26" borderId="0" xfId="682" applyNumberFormat="1" applyFont="1" applyFill="1"/>
    <xf numFmtId="41" fontId="52" fillId="26" borderId="0" xfId="682" applyNumberFormat="1" applyFont="1" applyFill="1"/>
    <xf numFmtId="41" fontId="52" fillId="26" borderId="17" xfId="449" applyNumberFormat="1" applyFont="1" applyFill="1" applyBorder="1"/>
    <xf numFmtId="181" fontId="39" fillId="0" borderId="0" xfId="682" applyNumberFormat="1" applyFont="1" applyAlignment="1">
      <alignment horizontal="left"/>
    </xf>
    <xf numFmtId="42" fontId="39" fillId="32" borderId="18" xfId="546" applyNumberFormat="1" applyFont="1" applyFill="1" applyBorder="1"/>
    <xf numFmtId="42" fontId="0" fillId="0" borderId="0" xfId="0" applyNumberFormat="1"/>
    <xf numFmtId="0" fontId="0" fillId="0" borderId="0" xfId="0" quotePrefix="1" applyAlignment="1">
      <alignment wrapText="1"/>
    </xf>
    <xf numFmtId="41" fontId="0" fillId="0" borderId="0" xfId="0" applyNumberFormat="1"/>
    <xf numFmtId="0" fontId="39" fillId="0" borderId="0" xfId="682" applyFont="1"/>
    <xf numFmtId="42" fontId="39" fillId="0" borderId="0" xfId="546" applyNumberFormat="1" applyFont="1" applyFill="1" applyBorder="1"/>
    <xf numFmtId="0" fontId="168" fillId="0" borderId="0" xfId="682" applyFont="1" applyAlignment="1">
      <alignment horizontal="left" vertical="center" wrapText="1"/>
    </xf>
    <xf numFmtId="42" fontId="52" fillId="26" borderId="0" xfId="31723" applyNumberFormat="1" applyFont="1" applyFill="1"/>
    <xf numFmtId="41" fontId="167" fillId="26" borderId="0" xfId="0" applyNumberFormat="1" applyFont="1" applyFill="1"/>
    <xf numFmtId="181" fontId="49" fillId="0" borderId="0" xfId="682" applyNumberFormat="1" applyFont="1" applyAlignment="1">
      <alignment horizontal="left"/>
    </xf>
    <xf numFmtId="42" fontId="49" fillId="32" borderId="19" xfId="546" applyNumberFormat="1" applyFont="1" applyFill="1" applyBorder="1"/>
    <xf numFmtId="10" fontId="39" fillId="0" borderId="19" xfId="682" applyNumberFormat="1" applyFont="1" applyBorder="1" applyAlignment="1">
      <alignment horizontal="right" vertical="center"/>
    </xf>
    <xf numFmtId="10" fontId="39" fillId="0" borderId="0" xfId="682" applyNumberFormat="1" applyFont="1" applyAlignment="1">
      <alignment horizontal="right" vertical="center"/>
    </xf>
    <xf numFmtId="0" fontId="52" fillId="0" borderId="0" xfId="682" applyFont="1" applyAlignment="1">
      <alignment horizontal="left"/>
    </xf>
    <xf numFmtId="0" fontId="33" fillId="0" borderId="0" xfId="682" applyFont="1"/>
    <xf numFmtId="0" fontId="39" fillId="72" borderId="0" xfId="0" applyFont="1" applyFill="1" applyAlignment="1">
      <alignment horizontal="left" vertical="center"/>
    </xf>
    <xf numFmtId="0" fontId="39" fillId="28" borderId="0" xfId="0" applyFont="1" applyFill="1" applyAlignment="1" applyProtection="1">
      <alignment horizontal="left" vertical="center"/>
    </xf>
    <xf numFmtId="0" fontId="39" fillId="0" borderId="0" xfId="682" applyFont="1" applyAlignment="1">
      <alignment wrapText="1"/>
    </xf>
    <xf numFmtId="0" fontId="0" fillId="0" borderId="0" xfId="682" applyFont="1"/>
    <xf numFmtId="0" fontId="166" fillId="26" borderId="0" xfId="682" applyFont="1" applyFill="1"/>
    <xf numFmtId="0" fontId="39" fillId="26" borderId="17" xfId="0" applyFont="1" applyFill="1" applyBorder="1" applyAlignment="1">
      <alignment horizontal="center" vertical="center"/>
    </xf>
    <xf numFmtId="0" fontId="39" fillId="26" borderId="0" xfId="0" applyFont="1" applyFill="1" applyAlignment="1">
      <alignment horizontal="center" vertical="center"/>
    </xf>
    <xf numFmtId="0" fontId="165" fillId="0" borderId="0" xfId="682" applyFont="1"/>
    <xf numFmtId="0" fontId="49" fillId="0" borderId="17" xfId="682" applyFont="1" applyBorder="1" applyAlignment="1">
      <alignment horizontal="center"/>
    </xf>
    <xf numFmtId="0" fontId="49" fillId="0" borderId="14" xfId="682" applyFont="1" applyBorder="1" applyAlignment="1">
      <alignment horizontal="center" vertical="center" wrapText="1"/>
    </xf>
    <xf numFmtId="0" fontId="169" fillId="0" borderId="0" xfId="682" applyFont="1"/>
    <xf numFmtId="181" fontId="52" fillId="0" borderId="0" xfId="682" applyNumberFormat="1" applyFont="1"/>
    <xf numFmtId="167" fontId="167" fillId="26" borderId="0" xfId="546" applyNumberFormat="1" applyFont="1" applyFill="1"/>
    <xf numFmtId="167" fontId="52" fillId="0" borderId="0" xfId="546" applyNumberFormat="1" applyFont="1"/>
    <xf numFmtId="0" fontId="52" fillId="0" borderId="0" xfId="0" applyFont="1" applyAlignment="1">
      <alignment horizontal="center"/>
    </xf>
    <xf numFmtId="0" fontId="52" fillId="0" borderId="0" xfId="0" applyFont="1"/>
    <xf numFmtId="38" fontId="52" fillId="0" borderId="0" xfId="682" applyNumberFormat="1" applyFont="1"/>
    <xf numFmtId="38" fontId="52" fillId="0" borderId="0" xfId="449" applyNumberFormat="1" applyFont="1"/>
    <xf numFmtId="0" fontId="52" fillId="0" borderId="0" xfId="0" quotePrefix="1" applyFont="1"/>
    <xf numFmtId="0" fontId="169" fillId="0" borderId="0" xfId="682" applyFont="1" applyAlignment="1">
      <alignment vertical="center"/>
    </xf>
    <xf numFmtId="0" fontId="170" fillId="0" borderId="0" xfId="682" applyFont="1"/>
    <xf numFmtId="0" fontId="49" fillId="0" borderId="0" xfId="682" applyFont="1"/>
    <xf numFmtId="0" fontId="168" fillId="27" borderId="0" xfId="682" applyFont="1" applyFill="1" applyAlignment="1">
      <alignment vertical="center" wrapText="1"/>
    </xf>
    <xf numFmtId="0" fontId="49" fillId="0" borderId="0" xfId="682" applyFont="1" applyAlignment="1">
      <alignment horizontal="center"/>
    </xf>
    <xf numFmtId="3" fontId="52" fillId="0" borderId="0" xfId="0" applyNumberFormat="1" applyFont="1"/>
    <xf numFmtId="0" fontId="170" fillId="0" borderId="0" xfId="0" applyFont="1" applyAlignment="1">
      <alignment horizontal="left" vertical="center" wrapText="1"/>
    </xf>
    <xf numFmtId="181" fontId="49" fillId="0" borderId="0" xfId="682" applyNumberFormat="1" applyFont="1"/>
    <xf numFmtId="167" fontId="52" fillId="0" borderId="19" xfId="546" applyNumberFormat="1" applyFont="1" applyBorder="1"/>
    <xf numFmtId="0" fontId="0" fillId="0" borderId="0" xfId="0" quotePrefix="1"/>
    <xf numFmtId="10" fontId="49" fillId="0" borderId="19" xfId="682" applyNumberFormat="1" applyFont="1" applyBorder="1"/>
    <xf numFmtId="164" fontId="0" fillId="0" borderId="0" xfId="0" applyNumberFormat="1"/>
    <xf numFmtId="0" fontId="51" fillId="0" borderId="0" xfId="0" applyFont="1"/>
    <xf numFmtId="2" fontId="0" fillId="0" borderId="0" xfId="0" applyNumberFormat="1"/>
    <xf numFmtId="164" fontId="0" fillId="0" borderId="0" xfId="439" applyNumberFormat="1" applyFont="1"/>
    <xf numFmtId="41" fontId="0" fillId="26" borderId="0" xfId="682" applyNumberFormat="1" applyFont="1" applyFill="1"/>
    <xf numFmtId="42" fontId="49" fillId="27" borderId="0" xfId="546" applyNumberFormat="1" applyFont="1" applyFill="1"/>
    <xf numFmtId="41" fontId="52" fillId="26" borderId="0" xfId="449" applyNumberFormat="1" applyFont="1" applyFill="1" applyBorder="1"/>
    <xf numFmtId="41" fontId="52" fillId="0" borderId="0" xfId="449" applyNumberFormat="1" applyFont="1"/>
    <xf numFmtId="42" fontId="49" fillId="27" borderId="18" xfId="546" applyNumberFormat="1" applyFont="1" applyFill="1" applyBorder="1"/>
    <xf numFmtId="42" fontId="52" fillId="26" borderId="19" xfId="546" applyNumberFormat="1" applyFont="1" applyFill="1" applyBorder="1"/>
    <xf numFmtId="42" fontId="49" fillId="0" borderId="96" xfId="546" applyNumberFormat="1" applyFont="1" applyBorder="1"/>
    <xf numFmtId="0" fontId="0" fillId="0" borderId="0" xfId="0" applyAlignment="1">
      <alignment vertical="center" wrapText="1"/>
    </xf>
    <xf numFmtId="0" fontId="0" fillId="0" borderId="0" xfId="0" applyFill="1" applyAlignment="1">
      <alignment horizontal="left" vertical="center" wrapText="1"/>
    </xf>
    <xf numFmtId="41" fontId="68" fillId="0" borderId="0" xfId="0" applyNumberFormat="1" applyFont="1" applyAlignment="1">
      <alignment wrapText="1"/>
    </xf>
    <xf numFmtId="38" fontId="0" fillId="20" borderId="0" xfId="0" applyNumberFormat="1" applyFont="1" applyFill="1" applyAlignment="1" applyProtection="1">
      <alignment horizontal="center" vertical="center" wrapText="1"/>
      <protection locked="0"/>
    </xf>
    <xf numFmtId="0" fontId="0" fillId="32" borderId="10" xfId="0" applyFill="1" applyBorder="1" applyAlignment="1">
      <alignment vertical="center" wrapText="1"/>
    </xf>
    <xf numFmtId="0" fontId="0" fillId="32" borderId="0" xfId="0" applyFill="1" applyAlignment="1">
      <alignment vertical="center" wrapText="1"/>
    </xf>
    <xf numFmtId="0" fontId="0" fillId="29" borderId="10" xfId="0" applyFill="1" applyBorder="1" applyAlignment="1" applyProtection="1">
      <alignment horizontal="center" vertical="center"/>
      <protection locked="0"/>
    </xf>
    <xf numFmtId="0" fontId="39" fillId="32" borderId="41" xfId="0" applyFont="1" applyFill="1" applyBorder="1" applyAlignment="1">
      <alignment horizontal="center" vertical="center"/>
    </xf>
    <xf numFmtId="0" fontId="0" fillId="32" borderId="24" xfId="0" applyFill="1" applyBorder="1" applyAlignment="1">
      <alignment horizontal="left" vertical="center" wrapText="1"/>
    </xf>
    <xf numFmtId="0" fontId="0" fillId="32" borderId="0" xfId="0" applyFont="1" applyFill="1" applyAlignment="1" applyProtection="1">
      <alignment vertical="center" wrapText="1"/>
      <protection locked="0"/>
    </xf>
    <xf numFmtId="0" fontId="0" fillId="0" borderId="23" xfId="0" applyNumberFormat="1" applyFont="1" applyFill="1" applyBorder="1" applyAlignment="1" applyProtection="1">
      <alignment horizontal="center" vertical="center" wrapText="1"/>
    </xf>
    <xf numFmtId="0" fontId="56" fillId="32" borderId="24" xfId="0" applyFont="1" applyFill="1" applyBorder="1" applyAlignment="1">
      <alignment horizontal="left" vertical="center" wrapText="1"/>
    </xf>
    <xf numFmtId="0" fontId="0" fillId="32" borderId="0" xfId="0" applyFill="1" applyAlignment="1" applyProtection="1">
      <alignment vertical="center" wrapText="1"/>
      <protection locked="0"/>
    </xf>
    <xf numFmtId="0" fontId="0" fillId="0" borderId="15" xfId="0" applyBorder="1"/>
    <xf numFmtId="0" fontId="68" fillId="32" borderId="65" xfId="0" applyFont="1" applyFill="1" applyBorder="1" applyAlignment="1" applyProtection="1">
      <alignment wrapText="1"/>
      <protection locked="0"/>
    </xf>
    <xf numFmtId="0" fontId="0" fillId="0" borderId="10" xfId="0" applyBorder="1" applyAlignment="1">
      <alignment horizontal="center" vertical="center"/>
    </xf>
    <xf numFmtId="0" fontId="0" fillId="81" borderId="10" xfId="0" applyFill="1" applyBorder="1" applyAlignment="1">
      <alignment vertical="center" wrapText="1"/>
    </xf>
    <xf numFmtId="14" fontId="0" fillId="29" borderId="10" xfId="0" applyNumberFormat="1" applyFill="1" applyBorder="1" applyAlignment="1" applyProtection="1">
      <alignment horizontal="center" vertical="center"/>
      <protection locked="0"/>
    </xf>
    <xf numFmtId="0" fontId="68" fillId="81" borderId="74" xfId="0" applyFont="1" applyFill="1" applyBorder="1" applyAlignment="1">
      <alignment vertical="center" wrapText="1"/>
    </xf>
    <xf numFmtId="0" fontId="67" fillId="0" borderId="74" xfId="0" applyFont="1" applyBorder="1" applyAlignment="1">
      <alignment vertical="center" wrapText="1"/>
    </xf>
    <xf numFmtId="14" fontId="44" fillId="0" borderId="67" xfId="0" applyNumberFormat="1" applyFont="1" applyBorder="1"/>
    <xf numFmtId="14" fontId="44" fillId="32" borderId="68" xfId="0" applyNumberFormat="1" applyFont="1" applyFill="1" applyBorder="1"/>
    <xf numFmtId="14" fontId="44" fillId="32" borderId="69" xfId="0" applyNumberFormat="1" applyFont="1" applyFill="1" applyBorder="1"/>
    <xf numFmtId="0" fontId="44" fillId="0" borderId="21" xfId="0" applyFont="1" applyBorder="1"/>
    <xf numFmtId="0" fontId="44" fillId="0" borderId="54" xfId="0" applyFont="1" applyBorder="1"/>
    <xf numFmtId="14" fontId="44" fillId="0" borderId="0" xfId="0" applyNumberFormat="1" applyFont="1"/>
    <xf numFmtId="14" fontId="44" fillId="0" borderId="54" xfId="0" applyNumberFormat="1" applyFont="1" applyBorder="1"/>
    <xf numFmtId="0" fontId="44" fillId="0" borderId="70" xfId="0" applyFont="1" applyBorder="1"/>
    <xf numFmtId="14" fontId="44" fillId="0" borderId="17" xfId="0" applyNumberFormat="1" applyFont="1" applyBorder="1"/>
    <xf numFmtId="14" fontId="44" fillId="0" borderId="71" xfId="0" applyNumberFormat="1" applyFont="1" applyBorder="1"/>
    <xf numFmtId="10" fontId="44" fillId="32" borderId="0" xfId="4688" applyNumberFormat="1" applyFont="1" applyFill="1"/>
    <xf numFmtId="2" fontId="44" fillId="32" borderId="0" xfId="0" applyNumberFormat="1" applyFont="1" applyFill="1"/>
    <xf numFmtId="0" fontId="44" fillId="32" borderId="0" xfId="4688" applyNumberFormat="1" applyFont="1" applyFill="1" applyBorder="1"/>
    <xf numFmtId="14" fontId="0" fillId="0" borderId="55" xfId="0" applyNumberFormat="1" applyBorder="1" applyAlignment="1">
      <alignment horizontal="center" vertical="center" wrapText="1"/>
    </xf>
    <xf numFmtId="0" fontId="41" fillId="32" borderId="24" xfId="0" applyFont="1" applyFill="1" applyBorder="1" applyAlignment="1">
      <alignment horizontal="left" vertical="center" wrapText="1"/>
    </xf>
    <xf numFmtId="14" fontId="0" fillId="0" borderId="0" xfId="0" applyNumberFormat="1" applyAlignment="1">
      <alignment horizontal="center" vertical="center"/>
    </xf>
    <xf numFmtId="49" fontId="0" fillId="76" borderId="0" xfId="0" applyNumberFormat="1" applyFill="1" applyAlignment="1">
      <alignment horizontal="center" vertical="center" wrapText="1"/>
    </xf>
    <xf numFmtId="0" fontId="0" fillId="22" borderId="0" xfId="0" applyFill="1" applyAlignment="1">
      <alignment vertical="center"/>
    </xf>
    <xf numFmtId="0" fontId="39" fillId="76" borderId="62" xfId="0" applyFont="1" applyFill="1" applyBorder="1" applyAlignment="1">
      <alignment horizontal="center" vertical="center"/>
    </xf>
    <xf numFmtId="0" fontId="41" fillId="76" borderId="22" xfId="0" applyFont="1" applyFill="1" applyBorder="1" applyAlignment="1">
      <alignment horizontal="left" vertical="center" wrapText="1"/>
    </xf>
    <xf numFmtId="14" fontId="0" fillId="76" borderId="62" xfId="439" applyNumberFormat="1" applyFont="1" applyFill="1" applyBorder="1" applyAlignment="1" applyProtection="1">
      <alignment horizontal="center" vertical="center" wrapText="1"/>
    </xf>
    <xf numFmtId="14" fontId="0" fillId="0" borderId="55" xfId="0" applyNumberFormat="1" applyFill="1" applyBorder="1" applyAlignment="1">
      <alignment horizontal="center" vertical="center" wrapText="1"/>
    </xf>
    <xf numFmtId="0" fontId="0" fillId="0" borderId="36" xfId="0" applyFill="1" applyBorder="1"/>
    <xf numFmtId="0" fontId="0" fillId="0" borderId="12" xfId="0" applyFill="1" applyBorder="1" applyAlignment="1">
      <alignment horizontal="left" vertical="center" wrapText="1"/>
    </xf>
    <xf numFmtId="0" fontId="0" fillId="26" borderId="0" xfId="0" applyFill="1" applyBorder="1"/>
    <xf numFmtId="0" fontId="0" fillId="26" borderId="74" xfId="0" applyFill="1" applyBorder="1" applyAlignment="1">
      <alignment horizontal="center" vertical="center"/>
    </xf>
    <xf numFmtId="0" fontId="0" fillId="29" borderId="67" xfId="0" applyFill="1" applyBorder="1" applyAlignment="1" applyProtection="1">
      <alignment horizontal="center" vertical="center"/>
      <protection locked="0"/>
    </xf>
    <xf numFmtId="0" fontId="67" fillId="0" borderId="100" xfId="0" applyFont="1" applyFill="1" applyBorder="1" applyAlignment="1">
      <alignment horizontal="left" vertical="center" wrapText="1"/>
    </xf>
    <xf numFmtId="0" fontId="0" fillId="32" borderId="12" xfId="0" applyFill="1" applyBorder="1" applyAlignment="1">
      <alignment horizontal="left" vertical="center" wrapText="1"/>
    </xf>
    <xf numFmtId="0" fontId="0" fillId="29" borderId="12" xfId="0" applyFill="1" applyBorder="1" applyAlignment="1" applyProtection="1">
      <alignment horizontal="center" vertical="center"/>
      <protection locked="0"/>
    </xf>
    <xf numFmtId="0" fontId="67" fillId="0" borderId="12" xfId="0" applyFont="1" applyFill="1" applyBorder="1" applyAlignment="1">
      <alignment horizontal="left" vertical="center" wrapText="1"/>
    </xf>
    <xf numFmtId="0" fontId="0" fillId="26" borderId="74" xfId="0" applyFill="1" applyBorder="1" applyAlignment="1">
      <alignment horizontal="left" vertical="center" wrapText="1"/>
    </xf>
    <xf numFmtId="0" fontId="0" fillId="26" borderId="14" xfId="0" applyFill="1" applyBorder="1" applyAlignment="1" applyProtection="1">
      <alignment horizontal="center" vertical="center"/>
      <protection locked="0"/>
    </xf>
    <xf numFmtId="0" fontId="67" fillId="26" borderId="20" xfId="0" applyFont="1" applyFill="1" applyBorder="1" applyAlignment="1">
      <alignment horizontal="left" vertical="center" wrapText="1"/>
    </xf>
    <xf numFmtId="37" fontId="39" fillId="0" borderId="28" xfId="439" applyNumberFormat="1" applyFont="1" applyFill="1" applyBorder="1" applyAlignment="1" applyProtection="1">
      <alignment horizontal="center" vertical="center" wrapText="1"/>
    </xf>
    <xf numFmtId="37" fontId="57" fillId="82" borderId="27" xfId="439" applyNumberFormat="1" applyFont="1" applyFill="1" applyBorder="1" applyAlignment="1" applyProtection="1">
      <alignment horizontal="center" vertical="center" wrapText="1"/>
    </xf>
    <xf numFmtId="0" fontId="39" fillId="26" borderId="16" xfId="0" applyFont="1" applyFill="1" applyBorder="1" applyAlignment="1" applyProtection="1">
      <alignment horizontal="left" vertical="center"/>
    </xf>
    <xf numFmtId="0" fontId="164" fillId="76" borderId="55" xfId="0" applyFont="1" applyFill="1" applyBorder="1" applyAlignment="1">
      <alignment vertical="center" wrapText="1"/>
    </xf>
    <xf numFmtId="0" fontId="0" fillId="0" borderId="0" xfId="0" applyAlignment="1" applyProtection="1">
      <alignment wrapText="1"/>
      <protection locked="0"/>
    </xf>
    <xf numFmtId="0" fontId="35" fillId="71" borderId="0" xfId="611" applyFill="1" applyAlignment="1">
      <alignment vertical="center"/>
    </xf>
    <xf numFmtId="0" fontId="0" fillId="0" borderId="0" xfId="0" applyFont="1" applyFill="1" applyAlignment="1" applyProtection="1">
      <alignment horizontal="left" vertical="center" wrapText="1"/>
      <protection locked="0"/>
    </xf>
    <xf numFmtId="0" fontId="67" fillId="0" borderId="0" xfId="0" applyFont="1" applyFill="1" applyAlignment="1" applyProtection="1">
      <alignment horizontal="left" vertical="center" wrapText="1"/>
      <protection locked="0"/>
    </xf>
    <xf numFmtId="0" fontId="0" fillId="0" borderId="43" xfId="0" applyFont="1" applyFill="1" applyBorder="1" applyAlignment="1" applyProtection="1">
      <alignment horizontal="left" vertical="center" wrapText="1"/>
      <protection locked="0"/>
    </xf>
    <xf numFmtId="0" fontId="67" fillId="0" borderId="0" xfId="0" applyFont="1" applyAlignment="1" applyProtection="1">
      <alignment horizontal="left" vertical="center" wrapText="1"/>
      <protection locked="0"/>
    </xf>
    <xf numFmtId="0" fontId="0" fillId="0" borderId="0" xfId="0" applyFont="1" applyAlignment="1" applyProtection="1">
      <alignment horizontal="left" vertical="center" wrapText="1"/>
      <protection locked="0"/>
    </xf>
    <xf numFmtId="38" fontId="67" fillId="20" borderId="0" xfId="0" applyNumberFormat="1" applyFont="1" applyFill="1" applyAlignment="1" applyProtection="1">
      <alignment horizontal="left" vertical="center" wrapText="1"/>
    </xf>
    <xf numFmtId="39" fontId="67" fillId="0" borderId="0" xfId="439" applyNumberFormat="1" applyFont="1" applyFill="1" applyBorder="1" applyAlignment="1" applyProtection="1">
      <alignment horizontal="left" vertical="center" wrapText="1"/>
    </xf>
    <xf numFmtId="0" fontId="0" fillId="0" borderId="100" xfId="0" applyFill="1" applyBorder="1" applyAlignment="1">
      <alignment horizontal="left" vertical="center" wrapText="1"/>
    </xf>
    <xf numFmtId="0" fontId="0" fillId="0" borderId="55" xfId="0" applyBorder="1" applyAlignment="1" applyProtection="1">
      <alignment horizontal="left" vertical="center" wrapText="1"/>
      <protection locked="0"/>
    </xf>
    <xf numFmtId="0" fontId="57" fillId="76" borderId="55" xfId="0" applyFont="1" applyFill="1" applyBorder="1" applyAlignment="1" applyProtection="1">
      <alignment horizontal="left" vertical="center" wrapText="1"/>
      <protection locked="0"/>
    </xf>
    <xf numFmtId="0" fontId="39" fillId="76" borderId="65" xfId="0" applyFont="1" applyFill="1" applyBorder="1" applyAlignment="1" applyProtection="1">
      <alignment horizontal="left"/>
      <protection locked="0"/>
    </xf>
    <xf numFmtId="0" fontId="0" fillId="0" borderId="55" xfId="0" applyBorder="1" applyAlignment="1" applyProtection="1">
      <alignment horizontal="left" vertical="center"/>
      <protection locked="0"/>
    </xf>
    <xf numFmtId="0" fontId="0" fillId="76" borderId="84" xfId="0" applyFill="1" applyBorder="1" applyAlignment="1" applyProtection="1">
      <alignment horizontal="left"/>
      <protection locked="0"/>
    </xf>
    <xf numFmtId="0" fontId="0" fillId="0" borderId="10" xfId="0" applyBorder="1" applyAlignment="1" applyProtection="1">
      <alignment horizontal="left" vertical="center" wrapText="1"/>
      <protection locked="0"/>
    </xf>
    <xf numFmtId="2" fontId="0" fillId="0" borderId="55" xfId="4688" applyNumberFormat="1" applyFont="1" applyFill="1" applyBorder="1" applyAlignment="1">
      <alignment horizontal="center" vertical="center"/>
    </xf>
    <xf numFmtId="182" fontId="0" fillId="0" borderId="55" xfId="4688" applyNumberFormat="1" applyFont="1" applyFill="1" applyBorder="1" applyAlignment="1">
      <alignment horizontal="center" vertical="center"/>
    </xf>
    <xf numFmtId="182" fontId="0" fillId="0" borderId="55" xfId="0" applyNumberFormat="1" applyBorder="1" applyAlignment="1">
      <alignment horizontal="center" vertical="center"/>
    </xf>
    <xf numFmtId="168" fontId="0" fillId="0" borderId="0" xfId="0" applyNumberFormat="1" applyFont="1" applyFill="1" applyAlignment="1" applyProtection="1">
      <alignment horizontal="left" vertical="center" wrapText="1"/>
      <protection locked="0"/>
    </xf>
    <xf numFmtId="168" fontId="0" fillId="0" borderId="0" xfId="0" applyNumberFormat="1" applyFont="1" applyAlignment="1" applyProtection="1">
      <alignment horizontal="left" vertical="center" wrapText="1"/>
      <protection locked="0"/>
    </xf>
    <xf numFmtId="0" fontId="0" fillId="0" borderId="0" xfId="0" applyNumberFormat="1" applyFont="1" applyFill="1" applyAlignment="1" applyProtection="1">
      <alignment horizontal="left" vertical="center" wrapText="1"/>
      <protection locked="0"/>
    </xf>
    <xf numFmtId="14" fontId="0" fillId="0" borderId="0" xfId="0" applyNumberFormat="1" applyFont="1" applyAlignment="1" applyProtection="1">
      <alignment horizontal="left" vertical="center" wrapText="1"/>
      <protection locked="0"/>
    </xf>
    <xf numFmtId="0" fontId="0" fillId="0" borderId="0" xfId="0" applyFont="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4" fontId="0" fillId="0" borderId="0" xfId="0" applyNumberFormat="1" applyFont="1" applyFill="1" applyAlignment="1" applyProtection="1">
      <alignment horizontal="left" vertical="center"/>
      <protection locked="0"/>
    </xf>
    <xf numFmtId="0" fontId="0" fillId="0" borderId="0" xfId="0" applyNumberFormat="1" applyFont="1" applyFill="1" applyAlignment="1" applyProtection="1">
      <alignment horizontal="center" vertical="center"/>
      <protection locked="0"/>
    </xf>
    <xf numFmtId="49" fontId="39" fillId="30" borderId="13" xfId="0" applyNumberFormat="1" applyFont="1" applyFill="1" applyBorder="1" applyAlignment="1" applyProtection="1">
      <alignment horizontal="center" vertical="center"/>
      <protection locked="0"/>
    </xf>
    <xf numFmtId="14" fontId="39" fillId="30" borderId="13" xfId="0" applyNumberFormat="1" applyFont="1" applyFill="1" applyBorder="1" applyAlignment="1" applyProtection="1">
      <alignment horizontal="center" vertical="center"/>
      <protection locked="0"/>
    </xf>
    <xf numFmtId="180" fontId="39" fillId="30" borderId="13" xfId="0" applyNumberFormat="1" applyFont="1" applyFill="1" applyBorder="1" applyAlignment="1" applyProtection="1">
      <alignment horizontal="center" vertical="center"/>
      <protection locked="0"/>
    </xf>
    <xf numFmtId="49" fontId="173" fillId="30" borderId="13" xfId="611" applyNumberFormat="1" applyFont="1" applyFill="1" applyBorder="1" applyAlignment="1" applyProtection="1">
      <alignment horizontal="center" vertical="center"/>
      <protection locked="0"/>
    </xf>
    <xf numFmtId="49" fontId="39" fillId="29" borderId="0" xfId="0" applyNumberFormat="1" applyFont="1" applyFill="1" applyAlignment="1" applyProtection="1">
      <alignment horizontal="center" vertical="center"/>
      <protection locked="0"/>
    </xf>
    <xf numFmtId="14" fontId="39" fillId="29" borderId="0" xfId="439" applyNumberFormat="1" applyFont="1" applyFill="1" applyAlignment="1" applyProtection="1">
      <alignment horizontal="center" vertical="center" wrapText="1"/>
      <protection locked="0"/>
    </xf>
    <xf numFmtId="0" fontId="39" fillId="72" borderId="97" xfId="0" applyFont="1" applyFill="1" applyBorder="1" applyAlignment="1">
      <alignment vertical="center"/>
    </xf>
    <xf numFmtId="0" fontId="39" fillId="72" borderId="98" xfId="0" applyFont="1" applyFill="1" applyBorder="1" applyAlignment="1">
      <alignment vertical="center"/>
    </xf>
    <xf numFmtId="0" fontId="39" fillId="72" borderId="99" xfId="0" applyFont="1" applyFill="1" applyBorder="1" applyAlignment="1">
      <alignment vertical="center"/>
    </xf>
    <xf numFmtId="0" fontId="0" fillId="72" borderId="35" xfId="0" applyFill="1" applyBorder="1" applyAlignment="1">
      <alignment vertical="center"/>
    </xf>
    <xf numFmtId="0" fontId="0" fillId="72" borderId="36" xfId="0" applyFill="1" applyBorder="1" applyAlignment="1">
      <alignment vertical="center"/>
    </xf>
    <xf numFmtId="41" fontId="68" fillId="72" borderId="37" xfId="0" applyNumberFormat="1" applyFont="1" applyFill="1" applyBorder="1" applyAlignment="1">
      <alignment wrapText="1"/>
    </xf>
    <xf numFmtId="0" fontId="0" fillId="72" borderId="15" xfId="0" applyFill="1" applyBorder="1" applyAlignment="1">
      <alignment vertical="center"/>
    </xf>
    <xf numFmtId="0" fontId="0" fillId="72" borderId="0" xfId="0" applyFill="1" applyAlignment="1">
      <alignment vertical="center"/>
    </xf>
    <xf numFmtId="41" fontId="68" fillId="72" borderId="58" xfId="0" applyNumberFormat="1" applyFont="1" applyFill="1" applyBorder="1" applyAlignment="1">
      <alignment wrapText="1"/>
    </xf>
    <xf numFmtId="0" fontId="0" fillId="72" borderId="15" xfId="0" applyFill="1" applyBorder="1"/>
    <xf numFmtId="0" fontId="0" fillId="72" borderId="38" xfId="0" applyFill="1" applyBorder="1" applyAlignment="1">
      <alignment vertical="center"/>
    </xf>
    <xf numFmtId="0" fontId="0" fillId="72" borderId="39" xfId="0" applyFill="1" applyBorder="1" applyAlignment="1">
      <alignment vertical="center"/>
    </xf>
    <xf numFmtId="41" fontId="68" fillId="72" borderId="40" xfId="0" applyNumberFormat="1" applyFont="1" applyFill="1" applyBorder="1" applyAlignment="1">
      <alignment wrapText="1"/>
    </xf>
    <xf numFmtId="0" fontId="53" fillId="0" borderId="0" xfId="0" applyFont="1" applyFill="1" applyAlignment="1">
      <alignment horizontal="left" vertical="center" wrapText="1"/>
    </xf>
    <xf numFmtId="0" fontId="60" fillId="0" borderId="0" xfId="0" applyFont="1" applyFill="1" applyAlignment="1">
      <alignment horizontal="center" vertical="center" wrapText="1"/>
    </xf>
    <xf numFmtId="38" fontId="0" fillId="0" borderId="0" xfId="0" applyNumberFormat="1"/>
    <xf numFmtId="43" fontId="0" fillId="0" borderId="0" xfId="439" applyFont="1"/>
    <xf numFmtId="0" fontId="0" fillId="72" borderId="0" xfId="0" applyFill="1"/>
    <xf numFmtId="0" fontId="0" fillId="72" borderId="0" xfId="0" applyFill="1" applyAlignment="1">
      <alignment horizontal="center" vertical="center"/>
    </xf>
    <xf numFmtId="10" fontId="44" fillId="0" borderId="0" xfId="4688" applyNumberFormat="1" applyFont="1" applyFill="1"/>
    <xf numFmtId="2" fontId="44" fillId="0" borderId="0" xfId="4688" applyNumberFormat="1" applyFont="1" applyFill="1"/>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39" fillId="0" borderId="13" xfId="0" applyFont="1" applyBorder="1" applyAlignment="1">
      <alignment horizontal="center" vertical="center"/>
    </xf>
    <xf numFmtId="0" fontId="39" fillId="0" borderId="16" xfId="0" applyFont="1" applyBorder="1" applyAlignment="1">
      <alignment horizontal="center" vertical="center"/>
    </xf>
    <xf numFmtId="0" fontId="39" fillId="0" borderId="11" xfId="0" applyFont="1" applyBorder="1" applyAlignment="1">
      <alignment horizontal="center" vertical="center"/>
    </xf>
    <xf numFmtId="0" fontId="57" fillId="72" borderId="77" xfId="0" applyFont="1" applyFill="1" applyBorder="1" applyAlignment="1">
      <alignment horizontal="left" vertical="center" wrapText="1"/>
    </xf>
    <xf numFmtId="0" fontId="0" fillId="0" borderId="36" xfId="0" applyFont="1" applyBorder="1" applyAlignment="1">
      <alignment horizontal="center" vertical="center" wrapText="1"/>
    </xf>
    <xf numFmtId="0" fontId="0" fillId="32" borderId="13" xfId="0" applyFont="1" applyFill="1" applyBorder="1" applyAlignment="1">
      <alignment horizontal="left" vertical="center" wrapText="1"/>
    </xf>
    <xf numFmtId="0" fontId="0" fillId="32" borderId="16" xfId="0" applyFont="1" applyFill="1" applyBorder="1" applyAlignment="1">
      <alignment horizontal="left" vertical="center" wrapText="1"/>
    </xf>
    <xf numFmtId="0" fontId="0" fillId="0" borderId="13" xfId="0" applyFont="1" applyBorder="1" applyAlignment="1">
      <alignment horizontal="left" vertical="center"/>
    </xf>
    <xf numFmtId="0" fontId="0" fillId="0" borderId="16" xfId="0" applyFont="1" applyBorder="1" applyAlignment="1">
      <alignment horizontal="left" vertical="center"/>
    </xf>
    <xf numFmtId="0" fontId="0" fillId="0" borderId="13" xfId="0" applyFont="1" applyBorder="1" applyAlignment="1">
      <alignment horizontal="left" vertical="center" wrapText="1"/>
    </xf>
    <xf numFmtId="0" fontId="0" fillId="0" borderId="16" xfId="0" applyFont="1" applyBorder="1" applyAlignment="1">
      <alignment horizontal="left" vertical="center" wrapText="1"/>
    </xf>
    <xf numFmtId="0" fontId="0" fillId="0" borderId="13"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162" fillId="80" borderId="13" xfId="0" applyFont="1" applyFill="1" applyBorder="1" applyAlignment="1">
      <alignment horizontal="center" vertical="center"/>
    </xf>
    <xf numFmtId="0" fontId="162" fillId="80" borderId="16" xfId="0" applyFont="1" applyFill="1" applyBorder="1" applyAlignment="1">
      <alignment horizontal="center" vertical="center"/>
    </xf>
    <xf numFmtId="0" fontId="39" fillId="26" borderId="13" xfId="0" applyFont="1" applyFill="1" applyBorder="1" applyAlignment="1">
      <alignment horizontal="center" vertical="center"/>
    </xf>
    <xf numFmtId="0" fontId="39" fillId="26" borderId="16" xfId="0" applyFont="1" applyFill="1" applyBorder="1" applyAlignment="1">
      <alignment horizontal="center" vertical="center"/>
    </xf>
    <xf numFmtId="0" fontId="57" fillId="32" borderId="11" xfId="0" applyFont="1" applyFill="1" applyBorder="1" applyAlignment="1">
      <alignment horizontal="justify" vertical="center" wrapText="1"/>
    </xf>
    <xf numFmtId="0" fontId="57" fillId="32" borderId="55" xfId="0" applyFont="1" applyFill="1" applyBorder="1" applyAlignment="1">
      <alignment horizontal="justify" vertical="center" wrapText="1"/>
    </xf>
    <xf numFmtId="0" fontId="57" fillId="76" borderId="11" xfId="0" applyFont="1" applyFill="1" applyBorder="1" applyAlignment="1">
      <alignment horizontal="left" wrapText="1"/>
    </xf>
    <xf numFmtId="0" fontId="57" fillId="76" borderId="55" xfId="0" applyFont="1" applyFill="1" applyBorder="1" applyAlignment="1">
      <alignment horizontal="left" wrapText="1"/>
    </xf>
    <xf numFmtId="0" fontId="39" fillId="0" borderId="13" xfId="0" applyFont="1" applyBorder="1" applyAlignment="1">
      <alignment horizontal="left" wrapText="1"/>
    </xf>
    <xf numFmtId="0" fontId="39" fillId="0" borderId="16" xfId="0" applyFont="1" applyBorder="1" applyAlignment="1">
      <alignment horizontal="left" wrapText="1"/>
    </xf>
    <xf numFmtId="0" fontId="39" fillId="0" borderId="11" xfId="0" applyFont="1" applyBorder="1" applyAlignment="1">
      <alignment horizontal="left" wrapText="1"/>
    </xf>
    <xf numFmtId="0" fontId="39" fillId="76" borderId="16" xfId="0" applyFont="1" applyFill="1" applyBorder="1" applyAlignment="1">
      <alignment horizontal="center" wrapText="1"/>
    </xf>
    <xf numFmtId="0" fontId="39" fillId="76" borderId="11" xfId="0" applyFont="1" applyFill="1" applyBorder="1" applyAlignment="1">
      <alignment horizontal="center" wrapText="1"/>
    </xf>
    <xf numFmtId="0" fontId="57" fillId="76" borderId="11" xfId="0" applyFont="1" applyFill="1" applyBorder="1" applyAlignment="1">
      <alignment horizontal="left" vertical="center" wrapText="1"/>
    </xf>
    <xf numFmtId="0" fontId="57" fillId="76" borderId="55" xfId="0" applyFont="1" applyFill="1" applyBorder="1" applyAlignment="1">
      <alignment horizontal="left" vertical="center" wrapText="1"/>
    </xf>
    <xf numFmtId="0" fontId="0" fillId="76" borderId="16" xfId="0" applyFill="1" applyBorder="1" applyAlignment="1">
      <alignment horizontal="center"/>
    </xf>
    <xf numFmtId="0" fontId="0" fillId="76" borderId="11" xfId="0" applyFill="1" applyBorder="1" applyAlignment="1">
      <alignment horizontal="center"/>
    </xf>
    <xf numFmtId="0" fontId="57" fillId="76" borderId="16" xfId="0" applyFont="1" applyFill="1" applyBorder="1" applyAlignment="1">
      <alignment horizontal="left" wrapText="1"/>
    </xf>
    <xf numFmtId="0" fontId="57" fillId="76" borderId="16" xfId="0" applyFont="1" applyFill="1" applyBorder="1" applyAlignment="1">
      <alignment horizontal="justify" vertical="center" wrapText="1"/>
    </xf>
    <xf numFmtId="0" fontId="57" fillId="76" borderId="11" xfId="0" applyFont="1" applyFill="1" applyBorder="1" applyAlignment="1">
      <alignment horizontal="justify" vertical="center" wrapText="1"/>
    </xf>
    <xf numFmtId="0" fontId="145" fillId="0" borderId="38" xfId="0" applyFont="1" applyBorder="1" applyAlignment="1">
      <alignment horizontal="center" vertical="center"/>
    </xf>
    <xf numFmtId="0" fontId="145" fillId="0" borderId="39" xfId="0" applyFont="1" applyBorder="1" applyAlignment="1">
      <alignment horizontal="center" vertical="center"/>
    </xf>
    <xf numFmtId="0" fontId="145" fillId="0" borderId="16" xfId="0" applyFont="1" applyBorder="1" applyAlignment="1">
      <alignment horizontal="center" vertical="center"/>
    </xf>
    <xf numFmtId="0" fontId="145" fillId="0" borderId="11" xfId="0" applyFont="1" applyBorder="1" applyAlignment="1">
      <alignment horizontal="center" vertical="center"/>
    </xf>
    <xf numFmtId="0" fontId="57" fillId="32" borderId="13" xfId="0" applyFont="1" applyFill="1" applyBorder="1" applyAlignment="1">
      <alignment horizontal="justify" vertical="center" wrapText="1"/>
    </xf>
    <xf numFmtId="0" fontId="57" fillId="32" borderId="16" xfId="0" applyFont="1" applyFill="1" applyBorder="1" applyAlignment="1">
      <alignment horizontal="justify" vertical="center" wrapText="1"/>
    </xf>
    <xf numFmtId="0" fontId="48" fillId="0" borderId="91" xfId="0" applyFont="1" applyBorder="1" applyAlignment="1">
      <alignment horizontal="center" vertical="center" wrapText="1"/>
    </xf>
    <xf numFmtId="0" fontId="48" fillId="0" borderId="92" xfId="0" applyFont="1" applyBorder="1" applyAlignment="1">
      <alignment horizontal="center" vertical="center" wrapText="1"/>
    </xf>
    <xf numFmtId="0" fontId="48" fillId="0" borderId="88" xfId="0" applyFont="1" applyBorder="1" applyAlignment="1">
      <alignment horizontal="center" vertical="center" wrapText="1"/>
    </xf>
    <xf numFmtId="0" fontId="39" fillId="0" borderId="15" xfId="0" applyFont="1" applyBorder="1" applyAlignment="1">
      <alignment horizontal="center" vertical="center"/>
    </xf>
    <xf numFmtId="0" fontId="39" fillId="0" borderId="58" xfId="0" applyFont="1" applyBorder="1" applyAlignment="1">
      <alignment horizontal="center" vertical="center"/>
    </xf>
    <xf numFmtId="0" fontId="39" fillId="0" borderId="38" xfId="0" applyFont="1" applyBorder="1" applyAlignment="1">
      <alignment horizontal="center" vertical="center"/>
    </xf>
    <xf numFmtId="0" fontId="39" fillId="0" borderId="40" xfId="0" applyFont="1" applyBorder="1" applyAlignment="1">
      <alignment horizontal="center" vertical="center"/>
    </xf>
    <xf numFmtId="0" fontId="39" fillId="0" borderId="84" xfId="0" applyFont="1" applyBorder="1" applyAlignment="1">
      <alignment horizontal="center" wrapText="1"/>
    </xf>
    <xf numFmtId="0" fontId="39" fillId="0" borderId="66" xfId="0" applyFont="1" applyBorder="1" applyAlignment="1">
      <alignment horizontal="center"/>
    </xf>
    <xf numFmtId="0" fontId="48" fillId="0" borderId="93"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127" fillId="71" borderId="65" xfId="0" applyFont="1" applyFill="1" applyBorder="1" applyAlignment="1">
      <alignment horizontal="center" vertical="center" wrapText="1"/>
    </xf>
    <xf numFmtId="0" fontId="127" fillId="71" borderId="84" xfId="0" applyFont="1" applyFill="1" applyBorder="1" applyAlignment="1">
      <alignment horizontal="center" vertical="center" wrapText="1"/>
    </xf>
    <xf numFmtId="0" fontId="57" fillId="76" borderId="65" xfId="0" applyFont="1" applyFill="1" applyBorder="1" applyAlignment="1">
      <alignment horizontal="center" vertical="center" wrapText="1"/>
    </xf>
    <xf numFmtId="0" fontId="57" fillId="76" borderId="84" xfId="0" applyFont="1" applyFill="1" applyBorder="1" applyAlignment="1">
      <alignment horizontal="center" vertical="center" wrapText="1"/>
    </xf>
    <xf numFmtId="0" fontId="172" fillId="32" borderId="13" xfId="0" applyFont="1" applyFill="1" applyBorder="1" applyAlignment="1">
      <alignment horizontal="center" vertical="center" wrapText="1"/>
    </xf>
    <xf numFmtId="0" fontId="172" fillId="32" borderId="16" xfId="0" applyFont="1" applyFill="1" applyBorder="1" applyAlignment="1">
      <alignment horizontal="center" vertical="center" wrapText="1"/>
    </xf>
    <xf numFmtId="0" fontId="172" fillId="32" borderId="11" xfId="0" applyFont="1" applyFill="1" applyBorder="1" applyAlignment="1">
      <alignment horizontal="center" vertical="center" wrapText="1"/>
    </xf>
    <xf numFmtId="0" fontId="39" fillId="0" borderId="0" xfId="682" applyFont="1" applyAlignment="1">
      <alignment horizontal="justify" vertical="justify" wrapText="1"/>
    </xf>
    <xf numFmtId="0" fontId="57" fillId="27" borderId="0" xfId="682" applyFont="1" applyFill="1" applyAlignment="1">
      <alignment horizontal="center" vertical="center" wrapText="1"/>
    </xf>
  </cellXfs>
  <cellStyles count="31737">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18" xfId="31725" xr:uid="{5A735BE1-EE31-4062-BA14-CEB426306F19}"/>
    <cellStyle name="Comma 2" xfId="445" xr:uid="{00000000-0005-0000-0000-0000C6010000}"/>
    <cellStyle name="Comma 2 2" xfId="446" xr:uid="{00000000-0005-0000-0000-0000C7010000}"/>
    <cellStyle name="Comma 2 2 2" xfId="31730" xr:uid="{C33B1854-5409-47E0-9622-295106621573}"/>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2 6" xfId="31729" xr:uid="{B55E41AA-D6D3-4F04-B263-B9443017BE0A}"/>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3 6" xfId="31728"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11" xfId="31726" xr:uid="{50C09DAD-7BB7-4B5C-917D-B69F3EB82B30}"/>
    <cellStyle name="Currency 12" xfId="31727"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2 6" xfId="31733" xr:uid="{B1431204-32C2-4525-9311-376EB91B9E68}"/>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2 7" xfId="31732" xr:uid="{64F74D17-D806-4C43-B557-ADB798BEED05}"/>
    <cellStyle name="Currency 3" xfId="551" xr:uid="{00000000-0005-0000-0000-000048030000}"/>
    <cellStyle name="Currency 3 10" xfId="30620" xr:uid="{CC98C09A-FB90-4F09-8713-CE67BE1C4FA6}"/>
    <cellStyle name="Currency 3 11" xfId="30918" xr:uid="{AC79C766-96F4-4BB0-9D53-CAD075CD5FB9}"/>
    <cellStyle name="Currency 3 12" xfId="31731" xr:uid="{BBB3409B-21CA-4FEF-99F6-CD30D3F98184}"/>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3" xfId="31722" xr:uid="{23061F0C-4409-4E5F-A960-26EABC21E703}"/>
    <cellStyle name="Normal 24" xfId="31724" xr:uid="{4AD80940-F9FE-4312-92C2-BB9034C34D3B}"/>
    <cellStyle name="Normal 25" xfId="30098" xr:uid="{07506169-A6FD-44A0-8C52-1A1EF451F172}"/>
    <cellStyle name="Normal 26" xfId="30103" xr:uid="{7027CCDA-B9FD-43DE-A40A-182DF76F28F4}"/>
    <cellStyle name="Normal 27" xfId="31723" xr:uid="{4196B5BA-5EA7-4D8D-9D66-857889BD5159}"/>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2 2" xfId="31736" xr:uid="{F5D2602A-1CA8-4937-A75B-B7316868305F}"/>
    <cellStyle name="Percent 2 3" xfId="29585" xr:uid="{8FB87725-886D-4A62-BBA8-4FA9FB880D61}"/>
    <cellStyle name="Percent 2 4" xfId="31735" xr:uid="{81975A88-DC72-409E-895A-F94B1AF416FB}"/>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3 6" xfId="31734" xr:uid="{C296D834-E3A5-4FC0-BDC5-01EF2E3AC3B4}"/>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42">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FFCC"/>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5050"/>
        </patternFill>
      </fill>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numFmt numFmtId="183"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41"/>
      <tableStyleElement type="headerRow" dxfId="40"/>
      <tableStyleElement type="firstRowStripe" dxfId="39"/>
    </tableStyle>
  </tableStyles>
  <colors>
    <mruColors>
      <color rgb="FFFFFFCC"/>
      <color rgb="FFFCCCE1"/>
      <color rgb="FFCCFF66"/>
      <color rgb="FFCCFFCC"/>
      <color rgb="FFE14343"/>
      <color rgb="FFCCFFFF"/>
      <color rgb="FFDCFDD3"/>
      <color rgb="FFF7EAE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 as a % of Expenditures</a:t>
            </a:r>
          </a:p>
        </c:rich>
      </c:tx>
      <c:layout>
        <c:manualLayout>
          <c:xMode val="edge"/>
          <c:yMode val="edge"/>
          <c:x val="0.23821512590818619"/>
          <c:y val="4.8211315010244921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'Performance  Indicators Print'!$L$7</c:f>
              <c:strCache>
                <c:ptCount val="1"/>
                <c:pt idx="0">
                  <c:v>2022</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Print'!$L$8</c:f>
              <c:numCache>
                <c:formatCode>0.00%</c:formatCode>
                <c:ptCount val="1"/>
                <c:pt idx="0">
                  <c:v>#N/A</c:v>
                </c:pt>
              </c:numCache>
            </c:numRef>
          </c:val>
          <c:extLst>
            <c:ext xmlns:c16="http://schemas.microsoft.com/office/drawing/2014/chart" uri="{C3380CC4-5D6E-409C-BE32-E72D297353CC}">
              <c16:uniqueId val="{00000000-A409-43D6-8C66-73522177D1BF}"/>
            </c:ext>
          </c:extLst>
        </c:ser>
        <c:ser>
          <c:idx val="1"/>
          <c:order val="1"/>
          <c:tx>
            <c:strRef>
              <c:f>'Performance  Indicators Print'!$M$7</c:f>
              <c:strCache>
                <c:ptCount val="1"/>
                <c:pt idx="0">
                  <c:v>2022</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Print'!$M$8</c:f>
              <c:numCache>
                <c:formatCode>0.00%</c:formatCode>
                <c:ptCount val="1"/>
                <c:pt idx="0">
                  <c:v>#N/A</c:v>
                </c:pt>
              </c:numCache>
            </c:numRef>
          </c:val>
          <c:extLst>
            <c:ext xmlns:c16="http://schemas.microsoft.com/office/drawing/2014/chart" uri="{C3380CC4-5D6E-409C-BE32-E72D297353CC}">
              <c16:uniqueId val="{00000001-A409-43D6-8C66-73522177D1BF}"/>
            </c:ext>
          </c:extLst>
        </c:ser>
        <c:ser>
          <c:idx val="2"/>
          <c:order val="2"/>
          <c:tx>
            <c:strRef>
              <c:f>'Performance  Indicators Print'!$N$7</c:f>
              <c:strCache>
                <c:ptCount val="1"/>
                <c:pt idx="0">
                  <c:v>2024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Print'!$N$8</c:f>
              <c:numCache>
                <c:formatCode>0.00%</c:formatCode>
                <c:ptCount val="1"/>
                <c:pt idx="0">
                  <c:v>0</c:v>
                </c:pt>
              </c:numCache>
            </c:numRef>
          </c:val>
          <c:extLst>
            <c:ext xmlns:c16="http://schemas.microsoft.com/office/drawing/2014/chart" uri="{C3380CC4-5D6E-409C-BE32-E72D297353CC}">
              <c16:uniqueId val="{00000002-A409-43D6-8C66-73522177D1BF}"/>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4577716</xdr:colOff>
      <xdr:row>16</xdr:row>
      <xdr:rowOff>15240</xdr:rowOff>
    </xdr:from>
    <xdr:to>
      <xdr:col>1</xdr:col>
      <xdr:colOff>6783705</xdr:colOff>
      <xdr:row>16</xdr:row>
      <xdr:rowOff>491490</xdr:rowOff>
    </xdr:to>
    <xdr:sp macro="" textlink="">
      <xdr:nvSpPr>
        <xdr:cNvPr id="2" name="Hexagon 1">
          <a:extLst>
            <a:ext uri="{FF2B5EF4-FFF2-40B4-BE49-F238E27FC236}">
              <a16:creationId xmlns:a16="http://schemas.microsoft.com/office/drawing/2014/main" id="{00000000-0008-0000-0200-000002000000}"/>
            </a:ext>
          </a:extLst>
        </xdr:cNvPr>
        <xdr:cNvSpPr/>
      </xdr:nvSpPr>
      <xdr:spPr>
        <a:xfrm>
          <a:off x="5101591" y="7349490"/>
          <a:ext cx="2205989" cy="476250"/>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0" cap="none" spc="0">
              <a:ln w="0"/>
              <a:solidFill>
                <a:schemeClr val="tx1"/>
              </a:solidFill>
              <a:effectLst>
                <a:outerShdw blurRad="38100" dist="19050" dir="2700000" algn="tl" rotWithShape="0">
                  <a:schemeClr val="dk1">
                    <a:alpha val="40000"/>
                  </a:schemeClr>
                </a:outerShdw>
              </a:effectLst>
            </a:rPr>
            <a:t>Q 955</a:t>
          </a:r>
          <a:r>
            <a:rPr lang="en-US" sz="800" b="0" cap="none" spc="0" baseline="0">
              <a:ln w="0"/>
              <a:solidFill>
                <a:schemeClr val="tx1"/>
              </a:solidFill>
              <a:effectLst>
                <a:outerShdw blurRad="38100" dist="19050" dir="2700000" algn="tl" rotWithShape="0">
                  <a:schemeClr val="dk1">
                    <a:alpha val="40000"/>
                  </a:schemeClr>
                </a:outerShdw>
              </a:effectLst>
            </a:rPr>
            <a:t> - Exclude Federal and State compliance findings from this number</a:t>
          </a:r>
          <a:endParaRPr lang="en-U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4594859</xdr:colOff>
      <xdr:row>17</xdr:row>
      <xdr:rowOff>28575</xdr:rowOff>
    </xdr:from>
    <xdr:to>
      <xdr:col>1</xdr:col>
      <xdr:colOff>6793230</xdr:colOff>
      <xdr:row>17</xdr:row>
      <xdr:rowOff>504825</xdr:rowOff>
    </xdr:to>
    <xdr:sp macro="" textlink="">
      <xdr:nvSpPr>
        <xdr:cNvPr id="3" name="Hexagon 2">
          <a:extLst>
            <a:ext uri="{FF2B5EF4-FFF2-40B4-BE49-F238E27FC236}">
              <a16:creationId xmlns:a16="http://schemas.microsoft.com/office/drawing/2014/main" id="{00000000-0008-0000-0200-000003000000}"/>
            </a:ext>
          </a:extLst>
        </xdr:cNvPr>
        <xdr:cNvSpPr/>
      </xdr:nvSpPr>
      <xdr:spPr>
        <a:xfrm>
          <a:off x="5118734" y="7877175"/>
          <a:ext cx="2198371" cy="476250"/>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0" cap="none" spc="0">
              <a:ln w="0"/>
              <a:solidFill>
                <a:schemeClr val="tx1"/>
              </a:solidFill>
              <a:effectLst>
                <a:outerShdw blurRad="38100" dist="19050" dir="2700000" algn="tl" rotWithShape="0">
                  <a:schemeClr val="dk1">
                    <a:alpha val="40000"/>
                  </a:schemeClr>
                </a:outerShdw>
              </a:effectLst>
            </a:rPr>
            <a:t>Q 957</a:t>
          </a:r>
          <a:r>
            <a:rPr lang="en-US" sz="800" b="0" cap="none" spc="0" baseline="0">
              <a:ln w="0"/>
              <a:solidFill>
                <a:schemeClr val="tx1"/>
              </a:solidFill>
              <a:effectLst>
                <a:outerShdw blurRad="38100" dist="19050" dir="2700000" algn="tl" rotWithShape="0">
                  <a:schemeClr val="dk1">
                    <a:alpha val="40000"/>
                  </a:schemeClr>
                </a:outerShdw>
              </a:effectLst>
            </a:rPr>
            <a:t> - Exclude Federal and State compliance findings from this number</a:t>
          </a:r>
          <a:endParaRPr lang="en-US" sz="8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256084</xdr:colOff>
      <xdr:row>7</xdr:row>
      <xdr:rowOff>161925</xdr:rowOff>
    </xdr:from>
    <xdr:to>
      <xdr:col>4</xdr:col>
      <xdr:colOff>1076324</xdr:colOff>
      <xdr:row>7</xdr:row>
      <xdr:rowOff>2733675</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AF372-5695-4BC0-9940-C72B4A346321}">
  <dimension ref="B1:N59"/>
  <sheetViews>
    <sheetView tabSelected="1" workbookViewId="0">
      <selection activeCell="B2" sqref="B2"/>
    </sheetView>
  </sheetViews>
  <sheetFormatPr defaultColWidth="9.109375" defaultRowHeight="14.4" x14ac:dyDescent="0.3"/>
  <cols>
    <col min="1" max="1" width="1.6640625" style="128" customWidth="1"/>
    <col min="2" max="2" width="187.109375" style="128" customWidth="1"/>
    <col min="3" max="4" width="9.109375" style="128" hidden="1" customWidth="1"/>
    <col min="5" max="5" width="2.33203125" style="128" customWidth="1"/>
    <col min="6" max="6" width="16.44140625" style="128" customWidth="1"/>
    <col min="7" max="16384" width="9.109375" style="128"/>
  </cols>
  <sheetData>
    <row r="1" spans="2:14" ht="9.6" customHeight="1" thickBot="1" x14ac:dyDescent="0.35">
      <c r="B1" s="111"/>
    </row>
    <row r="2" spans="2:14" ht="91.95" customHeight="1" thickBot="1" x14ac:dyDescent="0.35">
      <c r="B2" s="371" t="s">
        <v>1150</v>
      </c>
    </row>
    <row r="3" spans="2:14" ht="61.2" customHeight="1" x14ac:dyDescent="0.3">
      <c r="B3" s="122" t="s">
        <v>729</v>
      </c>
    </row>
    <row r="4" spans="2:14" ht="83.4" customHeight="1" x14ac:dyDescent="0.4">
      <c r="B4" s="122" t="s">
        <v>314</v>
      </c>
      <c r="F4" s="372"/>
      <c r="G4" s="372"/>
      <c r="H4" s="372"/>
      <c r="I4" s="372"/>
      <c r="J4" s="372"/>
      <c r="K4" s="372"/>
      <c r="L4" s="372"/>
      <c r="M4" s="372"/>
      <c r="N4" s="372"/>
    </row>
    <row r="5" spans="2:14" ht="58.2" customHeight="1" x14ac:dyDescent="0.3">
      <c r="B5" s="122" t="s">
        <v>315</v>
      </c>
    </row>
    <row r="6" spans="2:14" ht="117.6" customHeight="1" x14ac:dyDescent="0.3">
      <c r="B6" s="112" t="s">
        <v>316</v>
      </c>
    </row>
    <row r="7" spans="2:14" ht="25.95" customHeight="1" x14ac:dyDescent="0.3">
      <c r="B7" s="124" t="s">
        <v>211</v>
      </c>
    </row>
    <row r="8" spans="2:14" ht="49.2" customHeight="1" x14ac:dyDescent="0.3">
      <c r="B8" s="373" t="s">
        <v>317</v>
      </c>
    </row>
    <row r="9" spans="2:14" ht="42.6" customHeight="1" x14ac:dyDescent="0.3">
      <c r="B9" s="373" t="s">
        <v>212</v>
      </c>
    </row>
    <row r="10" spans="2:14" s="375" customFormat="1" ht="34.200000000000003" customHeight="1" x14ac:dyDescent="0.3">
      <c r="B10" s="374" t="s">
        <v>730</v>
      </c>
    </row>
    <row r="11" spans="2:14" s="375" customFormat="1" ht="55.95" customHeight="1" x14ac:dyDescent="0.3">
      <c r="B11" s="376" t="s">
        <v>318</v>
      </c>
    </row>
    <row r="12" spans="2:14" ht="36" customHeight="1" x14ac:dyDescent="0.3">
      <c r="B12" s="376" t="s">
        <v>319</v>
      </c>
    </row>
    <row r="13" spans="2:14" ht="39" customHeight="1" x14ac:dyDescent="0.3">
      <c r="B13" s="731" t="s">
        <v>320</v>
      </c>
    </row>
    <row r="14" spans="2:14" ht="25.95" customHeight="1" x14ac:dyDescent="0.3">
      <c r="B14" s="124" t="s">
        <v>213</v>
      </c>
    </row>
    <row r="15" spans="2:14" x14ac:dyDescent="0.3">
      <c r="B15" s="111"/>
    </row>
    <row r="16" spans="2:14" x14ac:dyDescent="0.3">
      <c r="B16" s="377" t="s">
        <v>10</v>
      </c>
    </row>
    <row r="17" spans="2:2" ht="15.6" customHeight="1" x14ac:dyDescent="0.3">
      <c r="B17" s="378" t="s">
        <v>321</v>
      </c>
    </row>
    <row r="18" spans="2:2" x14ac:dyDescent="0.3">
      <c r="B18" s="379"/>
    </row>
    <row r="19" spans="2:2" x14ac:dyDescent="0.3">
      <c r="B19" s="377" t="s">
        <v>11</v>
      </c>
    </row>
    <row r="20" spans="2:2" ht="15.6" customHeight="1" x14ac:dyDescent="0.3">
      <c r="B20" s="380" t="s">
        <v>142</v>
      </c>
    </row>
    <row r="21" spans="2:2" ht="13.2" customHeight="1" x14ac:dyDescent="0.3">
      <c r="B21" s="111"/>
    </row>
    <row r="22" spans="2:2" ht="25.95" customHeight="1" x14ac:dyDescent="0.3">
      <c r="B22" s="124" t="s">
        <v>214</v>
      </c>
    </row>
    <row r="23" spans="2:2" s="375" customFormat="1" ht="72.599999999999994" customHeight="1" x14ac:dyDescent="0.3">
      <c r="B23" s="373" t="s">
        <v>731</v>
      </c>
    </row>
    <row r="24" spans="2:2" s="375" customFormat="1" ht="84.6" customHeight="1" x14ac:dyDescent="0.3">
      <c r="B24" s="373" t="s">
        <v>322</v>
      </c>
    </row>
    <row r="25" spans="2:2" s="375" customFormat="1" ht="78.599999999999994" customHeight="1" x14ac:dyDescent="0.3">
      <c r="B25" s="373" t="s">
        <v>215</v>
      </c>
    </row>
    <row r="26" spans="2:2" ht="15" x14ac:dyDescent="0.3">
      <c r="B26" s="114" t="s">
        <v>323</v>
      </c>
    </row>
    <row r="27" spans="2:2" ht="8.4" customHeight="1" x14ac:dyDescent="0.3">
      <c r="B27" s="113"/>
    </row>
    <row r="28" spans="2:2" ht="25.95" customHeight="1" x14ac:dyDescent="0.3">
      <c r="B28" s="124" t="s">
        <v>324</v>
      </c>
    </row>
    <row r="29" spans="2:2" ht="28.95" customHeight="1" x14ac:dyDescent="0.3">
      <c r="B29" s="125" t="s">
        <v>917</v>
      </c>
    </row>
    <row r="30" spans="2:2" ht="31.95" customHeight="1" x14ac:dyDescent="0.3">
      <c r="B30" s="125" t="s">
        <v>918</v>
      </c>
    </row>
    <row r="31" spans="2:2" ht="30.6" customHeight="1" x14ac:dyDescent="0.3">
      <c r="B31" s="381" t="s">
        <v>919</v>
      </c>
    </row>
    <row r="32" spans="2:2" ht="25.2" customHeight="1" x14ac:dyDescent="0.3">
      <c r="B32" s="381" t="s">
        <v>920</v>
      </c>
    </row>
    <row r="33" spans="2:7" ht="27.6" customHeight="1" x14ac:dyDescent="0.3">
      <c r="B33" s="381" t="s">
        <v>921</v>
      </c>
    </row>
    <row r="34" spans="2:7" ht="31.95" customHeight="1" x14ac:dyDescent="0.3">
      <c r="B34" s="382" t="s">
        <v>325</v>
      </c>
    </row>
    <row r="35" spans="2:7" ht="60" customHeight="1" x14ac:dyDescent="0.3">
      <c r="B35" s="125" t="s">
        <v>926</v>
      </c>
    </row>
    <row r="36" spans="2:7" ht="60" customHeight="1" x14ac:dyDescent="0.3">
      <c r="B36" s="486" t="s">
        <v>922</v>
      </c>
    </row>
    <row r="37" spans="2:7" ht="25.95" customHeight="1" x14ac:dyDescent="0.3">
      <c r="B37" s="125" t="s">
        <v>326</v>
      </c>
    </row>
    <row r="38" spans="2:7" ht="12" customHeight="1" x14ac:dyDescent="0.3">
      <c r="B38" s="125"/>
    </row>
    <row r="39" spans="2:7" ht="25.95" customHeight="1" x14ac:dyDescent="0.3">
      <c r="B39" s="124" t="s">
        <v>923</v>
      </c>
    </row>
    <row r="40" spans="2:7" x14ac:dyDescent="0.3">
      <c r="B40" s="123"/>
      <c r="G40" s="383"/>
    </row>
    <row r="41" spans="2:7" ht="43.2" customHeight="1" x14ac:dyDescent="0.3">
      <c r="B41" s="384" t="s">
        <v>327</v>
      </c>
    </row>
    <row r="42" spans="2:7" ht="19.95" customHeight="1" x14ac:dyDescent="0.3">
      <c r="B42" s="385" t="s">
        <v>320</v>
      </c>
    </row>
    <row r="43" spans="2:7" ht="11.4" customHeight="1" x14ac:dyDescent="0.3">
      <c r="B43" s="126"/>
    </row>
    <row r="44" spans="2:7" ht="15" x14ac:dyDescent="0.3">
      <c r="B44" s="127"/>
    </row>
    <row r="45" spans="2:7" ht="7.2" customHeight="1" x14ac:dyDescent="0.3">
      <c r="B45" s="125"/>
    </row>
    <row r="46" spans="2:7" ht="25.95" customHeight="1" x14ac:dyDescent="0.3">
      <c r="B46" s="124" t="s">
        <v>924</v>
      </c>
    </row>
    <row r="47" spans="2:7" ht="35.4" customHeight="1" x14ac:dyDescent="0.3">
      <c r="B47" s="384" t="s">
        <v>925</v>
      </c>
    </row>
    <row r="48" spans="2:7" ht="15" x14ac:dyDescent="0.3">
      <c r="B48" s="127"/>
    </row>
    <row r="59" ht="44.25" customHeight="1" x14ac:dyDescent="0.3"/>
  </sheetData>
  <sheetProtection algorithmName="SHA-512" hashValue="GpRDwCnNh8rPQqa6ch9gqPfofWax6edjta3PCYlnENYM3cLIkT/iYWAwBrYSSFm1dK7QyxsgM5mYIdgKUBss6A==" saltValue="d+CeH50MfhQVMqhYzFeSSA==" spinCount="100000" sheet="1" objects="1" scenarios="1"/>
  <hyperlinks>
    <hyperlink ref="B17" r:id="rId1" xr:uid="{3EF17502-15D1-40CF-8900-72F7C74F43A8}"/>
    <hyperlink ref="B20" r:id="rId2" xr:uid="{A4E412B2-B14C-42A6-81F7-09C8108277EE}"/>
    <hyperlink ref="B42" r:id="rId3" xr:uid="{254B424A-9A91-4153-B9A5-34EBB7493C65}"/>
    <hyperlink ref="B13" r:id="rId4" xr:uid="{9951C2FA-824F-45F2-B22B-0161ADBBB0E3}"/>
  </hyperlinks>
  <pageMargins left="0.7" right="0.7" top="0.75" bottom="0.75" header="0.3" footer="0.3"/>
  <pageSetup orientation="portrait"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93"/>
  <sheetViews>
    <sheetView workbookViewId="0">
      <selection activeCell="G43" sqref="G43"/>
    </sheetView>
  </sheetViews>
  <sheetFormatPr defaultColWidth="9.109375" defaultRowHeight="14.4" x14ac:dyDescent="0.3"/>
  <cols>
    <col min="1" max="1" width="43.88671875" style="282" customWidth="1"/>
    <col min="2" max="2" width="14.77734375" style="282" customWidth="1"/>
    <col min="3" max="3" width="9.109375" style="282"/>
    <col min="4" max="4" width="13.88671875" style="282" customWidth="1"/>
    <col min="5" max="5" width="26" style="282" customWidth="1"/>
    <col min="6" max="12" width="9.109375" style="282"/>
    <col min="13" max="13" width="21.6640625" style="282" customWidth="1"/>
    <col min="14" max="14" width="16.88671875" style="282" customWidth="1"/>
    <col min="15" max="16" width="9.109375" style="282"/>
    <col min="17" max="17" width="18.109375" style="282" customWidth="1"/>
    <col min="18" max="18" width="11" style="282" customWidth="1"/>
    <col min="19" max="16384" width="9.109375" style="282"/>
  </cols>
  <sheetData>
    <row r="1" spans="1:20" ht="24" customHeight="1" x14ac:dyDescent="0.3">
      <c r="A1" s="282" t="s">
        <v>304</v>
      </c>
    </row>
    <row r="2" spans="1:20" ht="15" thickBot="1" x14ac:dyDescent="0.35">
      <c r="A2" s="280" t="s">
        <v>451</v>
      </c>
      <c r="B2" s="106">
        <v>602182</v>
      </c>
      <c r="C2" s="279">
        <v>60</v>
      </c>
      <c r="D2" s="35"/>
      <c r="E2" s="35"/>
      <c r="F2" s="282" t="s">
        <v>1121</v>
      </c>
      <c r="G2" s="282" t="s">
        <v>451</v>
      </c>
    </row>
    <row r="3" spans="1:20" ht="15" customHeight="1" thickBot="1" x14ac:dyDescent="0.35">
      <c r="A3" s="281" t="s">
        <v>452</v>
      </c>
      <c r="B3" s="106">
        <v>601701</v>
      </c>
      <c r="C3" s="279">
        <v>60</v>
      </c>
      <c r="D3" s="34"/>
      <c r="E3" s="35"/>
      <c r="F3" s="282" t="s">
        <v>1084</v>
      </c>
      <c r="G3" s="282" t="s">
        <v>452</v>
      </c>
      <c r="O3" s="283"/>
      <c r="P3" s="283"/>
      <c r="S3" s="283"/>
      <c r="T3" s="283"/>
    </row>
    <row r="4" spans="1:20" ht="15" customHeight="1" thickBot="1" x14ac:dyDescent="0.35">
      <c r="A4" s="281" t="s">
        <v>453</v>
      </c>
      <c r="B4" s="106">
        <v>601702</v>
      </c>
      <c r="C4" s="279">
        <v>60</v>
      </c>
      <c r="D4" s="34"/>
      <c r="E4" s="35"/>
      <c r="F4" s="282" t="s">
        <v>1085</v>
      </c>
      <c r="G4" s="282" t="s">
        <v>453</v>
      </c>
      <c r="O4" s="283"/>
      <c r="P4" s="283"/>
      <c r="S4" s="283"/>
      <c r="T4" s="283"/>
    </row>
    <row r="5" spans="1:20" ht="15" thickBot="1" x14ac:dyDescent="0.35">
      <c r="A5" s="281" t="s">
        <v>454</v>
      </c>
      <c r="B5" s="106">
        <v>601703</v>
      </c>
      <c r="C5" s="279">
        <v>60</v>
      </c>
      <c r="D5" s="34"/>
      <c r="E5" s="35"/>
      <c r="F5" s="282" t="s">
        <v>1086</v>
      </c>
      <c r="G5" s="282" t="s">
        <v>454</v>
      </c>
      <c r="O5" s="283"/>
      <c r="P5" s="283"/>
      <c r="S5" s="283"/>
      <c r="T5" s="283"/>
    </row>
    <row r="6" spans="1:20" ht="15" thickBot="1" x14ac:dyDescent="0.35">
      <c r="A6" s="281" t="s">
        <v>455</v>
      </c>
      <c r="B6" s="106">
        <v>604187</v>
      </c>
      <c r="C6" s="279">
        <v>60</v>
      </c>
      <c r="D6" s="34"/>
      <c r="E6" s="35"/>
      <c r="F6" s="282" t="s">
        <v>1146</v>
      </c>
      <c r="G6" s="282" t="s">
        <v>455</v>
      </c>
      <c r="O6" s="283"/>
      <c r="P6" s="283"/>
      <c r="S6" s="283"/>
      <c r="T6" s="283"/>
    </row>
    <row r="7" spans="1:20" ht="15" thickBot="1" x14ac:dyDescent="0.35">
      <c r="A7" s="281" t="s">
        <v>456</v>
      </c>
      <c r="B7" s="106">
        <v>601707</v>
      </c>
      <c r="C7" s="279">
        <v>60</v>
      </c>
      <c r="D7" s="34"/>
      <c r="E7" s="35"/>
      <c r="F7" s="282" t="s">
        <v>1087</v>
      </c>
      <c r="G7" s="282" t="s">
        <v>456</v>
      </c>
      <c r="O7" s="283"/>
      <c r="P7" s="283"/>
      <c r="S7" s="283"/>
      <c r="T7" s="283"/>
    </row>
    <row r="8" spans="1:20" ht="15" thickBot="1" x14ac:dyDescent="0.35">
      <c r="A8" s="281" t="s">
        <v>457</v>
      </c>
      <c r="B8" s="106">
        <v>601708</v>
      </c>
      <c r="C8" s="279">
        <v>60</v>
      </c>
      <c r="D8" s="34"/>
      <c r="E8" s="35"/>
      <c r="F8" s="282" t="s">
        <v>1088</v>
      </c>
      <c r="G8" s="282" t="s">
        <v>457</v>
      </c>
      <c r="O8" s="283"/>
      <c r="P8" s="283"/>
      <c r="S8" s="283"/>
      <c r="T8" s="283"/>
    </row>
    <row r="9" spans="1:20" ht="15" thickBot="1" x14ac:dyDescent="0.35">
      <c r="A9" s="281" t="s">
        <v>458</v>
      </c>
      <c r="B9" s="106">
        <v>602352</v>
      </c>
      <c r="C9" s="279">
        <v>60</v>
      </c>
      <c r="D9" s="34"/>
      <c r="E9" s="35"/>
      <c r="F9" s="282" t="s">
        <v>1131</v>
      </c>
      <c r="G9" s="282" t="s">
        <v>458</v>
      </c>
      <c r="O9" s="283"/>
      <c r="P9" s="283"/>
      <c r="S9" s="283"/>
      <c r="T9" s="283"/>
    </row>
    <row r="10" spans="1:20" ht="15" thickBot="1" x14ac:dyDescent="0.35">
      <c r="A10" s="281" t="s">
        <v>459</v>
      </c>
      <c r="B10" s="106">
        <v>60952</v>
      </c>
      <c r="C10" s="279">
        <v>60</v>
      </c>
      <c r="D10" s="34"/>
      <c r="E10" s="35"/>
      <c r="F10" s="282" t="s">
        <v>1148</v>
      </c>
      <c r="G10" s="282" t="s">
        <v>459</v>
      </c>
      <c r="O10" s="283"/>
      <c r="P10" s="283"/>
      <c r="S10" s="283"/>
      <c r="T10" s="283"/>
    </row>
    <row r="11" spans="1:20" ht="15" thickBot="1" x14ac:dyDescent="0.35">
      <c r="A11" s="281" t="s">
        <v>460</v>
      </c>
      <c r="B11" s="106">
        <v>601717</v>
      </c>
      <c r="C11" s="279">
        <v>60</v>
      </c>
      <c r="D11" s="34"/>
      <c r="E11" s="35"/>
      <c r="F11" s="282" t="s">
        <v>1091</v>
      </c>
      <c r="G11" s="282" t="s">
        <v>460</v>
      </c>
      <c r="O11" s="283"/>
      <c r="P11" s="283"/>
      <c r="S11" s="283"/>
      <c r="T11" s="283"/>
    </row>
    <row r="12" spans="1:20" ht="15" thickBot="1" x14ac:dyDescent="0.35">
      <c r="A12" s="281" t="s">
        <v>461</v>
      </c>
      <c r="B12" s="106">
        <v>601719</v>
      </c>
      <c r="C12" s="279">
        <v>60</v>
      </c>
      <c r="D12" s="34"/>
      <c r="E12" s="35"/>
      <c r="F12" s="282" t="s">
        <v>1092</v>
      </c>
      <c r="G12" s="282" t="s">
        <v>461</v>
      </c>
      <c r="O12" s="283"/>
      <c r="P12" s="283"/>
      <c r="S12" s="283"/>
      <c r="T12" s="283"/>
    </row>
    <row r="13" spans="1:20" ht="29.4" thickBot="1" x14ac:dyDescent="0.35">
      <c r="A13" s="281" t="s">
        <v>462</v>
      </c>
      <c r="B13" s="106">
        <v>601720</v>
      </c>
      <c r="C13" s="279">
        <v>60</v>
      </c>
      <c r="D13" s="34"/>
      <c r="E13" s="35"/>
      <c r="F13" s="282" t="s">
        <v>1093</v>
      </c>
      <c r="G13" s="282" t="s">
        <v>462</v>
      </c>
      <c r="O13" s="283"/>
      <c r="P13" s="283"/>
      <c r="S13" s="283"/>
      <c r="T13" s="283"/>
    </row>
    <row r="14" spans="1:20" ht="38.4" customHeight="1" thickBot="1" x14ac:dyDescent="0.35">
      <c r="A14" s="281" t="s">
        <v>463</v>
      </c>
      <c r="B14" s="106">
        <v>601723</v>
      </c>
      <c r="C14" s="279">
        <v>60</v>
      </c>
      <c r="D14" s="34"/>
      <c r="E14" s="35"/>
      <c r="F14" s="282" t="s">
        <v>1094</v>
      </c>
      <c r="G14" s="282" t="s">
        <v>463</v>
      </c>
      <c r="P14" s="283"/>
      <c r="S14" s="283"/>
      <c r="T14" s="283"/>
    </row>
    <row r="15" spans="1:20" ht="15" thickBot="1" x14ac:dyDescent="0.35">
      <c r="A15" s="281" t="s">
        <v>464</v>
      </c>
      <c r="B15" s="106">
        <v>601781</v>
      </c>
      <c r="C15" s="279">
        <v>60</v>
      </c>
      <c r="D15" s="34"/>
      <c r="E15" s="35"/>
      <c r="F15" s="282" t="s">
        <v>1113</v>
      </c>
      <c r="G15" s="282" t="s">
        <v>464</v>
      </c>
      <c r="O15" s="283"/>
      <c r="P15" s="283"/>
      <c r="S15" s="283"/>
      <c r="T15" s="283"/>
    </row>
    <row r="16" spans="1:20" ht="29.4" thickBot="1" x14ac:dyDescent="0.35">
      <c r="A16" s="281" t="s">
        <v>465</v>
      </c>
      <c r="B16" s="106">
        <v>601782</v>
      </c>
      <c r="C16" s="279">
        <v>60</v>
      </c>
      <c r="D16" s="34"/>
      <c r="E16" s="35"/>
      <c r="F16" s="282" t="s">
        <v>1114</v>
      </c>
      <c r="G16" s="282" t="s">
        <v>465</v>
      </c>
      <c r="O16" s="283"/>
      <c r="P16" s="283"/>
      <c r="S16" s="283"/>
      <c r="T16" s="283"/>
    </row>
    <row r="17" spans="1:20" ht="29.4" thickBot="1" x14ac:dyDescent="0.35">
      <c r="A17" s="281" t="s">
        <v>466</v>
      </c>
      <c r="B17" s="106">
        <v>601724</v>
      </c>
      <c r="C17" s="279">
        <v>60</v>
      </c>
      <c r="D17" s="34"/>
      <c r="E17" s="35"/>
      <c r="F17" s="282" t="s">
        <v>1095</v>
      </c>
      <c r="G17" s="282" t="s">
        <v>466</v>
      </c>
      <c r="O17" s="283"/>
      <c r="P17" s="283"/>
      <c r="S17" s="283"/>
      <c r="T17" s="283"/>
    </row>
    <row r="18" spans="1:20" ht="29.4" thickBot="1" x14ac:dyDescent="0.35">
      <c r="A18" s="281" t="s">
        <v>467</v>
      </c>
      <c r="B18" s="106">
        <v>601726</v>
      </c>
      <c r="C18" s="279">
        <v>60</v>
      </c>
      <c r="D18" s="34"/>
      <c r="E18" s="35"/>
      <c r="F18" s="282" t="s">
        <v>1096</v>
      </c>
      <c r="G18" s="282" t="s">
        <v>467</v>
      </c>
      <c r="O18" s="283"/>
      <c r="P18" s="283"/>
      <c r="S18" s="283"/>
      <c r="T18" s="283"/>
    </row>
    <row r="19" spans="1:20" ht="15" thickBot="1" x14ac:dyDescent="0.35">
      <c r="A19" s="281" t="s">
        <v>468</v>
      </c>
      <c r="B19" s="106">
        <v>602154</v>
      </c>
      <c r="C19" s="279">
        <v>60</v>
      </c>
      <c r="D19" s="34"/>
      <c r="E19" s="35"/>
      <c r="F19" s="282" t="s">
        <v>1119</v>
      </c>
      <c r="G19" s="282" t="s">
        <v>468</v>
      </c>
      <c r="O19" s="283"/>
      <c r="P19" s="283"/>
      <c r="S19" s="283"/>
      <c r="T19" s="283"/>
    </row>
    <row r="20" spans="1:20" ht="15" thickBot="1" x14ac:dyDescent="0.35">
      <c r="A20" s="281" t="s">
        <v>469</v>
      </c>
      <c r="B20" s="106">
        <v>604030</v>
      </c>
      <c r="C20" s="279">
        <v>60</v>
      </c>
      <c r="D20" s="34"/>
      <c r="E20" s="35"/>
      <c r="F20" s="282" t="s">
        <v>1145</v>
      </c>
      <c r="G20" s="282" t="s">
        <v>469</v>
      </c>
      <c r="O20" s="283"/>
      <c r="P20" s="283"/>
      <c r="S20" s="283"/>
      <c r="T20" s="283"/>
    </row>
    <row r="21" spans="1:20" ht="15" thickBot="1" x14ac:dyDescent="0.35">
      <c r="A21" s="281" t="s">
        <v>470</v>
      </c>
      <c r="B21" s="106">
        <v>601738</v>
      </c>
      <c r="C21" s="279">
        <v>60</v>
      </c>
      <c r="D21" s="34"/>
      <c r="E21" s="35"/>
      <c r="F21" s="283" t="s">
        <v>1099</v>
      </c>
      <c r="G21" s="283" t="s">
        <v>470</v>
      </c>
      <c r="H21" s="283"/>
      <c r="I21" s="283"/>
      <c r="J21" s="283"/>
      <c r="M21" s="283"/>
      <c r="N21" s="283"/>
    </row>
    <row r="22" spans="1:20" ht="18" customHeight="1" thickBot="1" x14ac:dyDescent="0.35">
      <c r="A22" s="281" t="s">
        <v>471</v>
      </c>
      <c r="B22" s="106">
        <v>601744</v>
      </c>
      <c r="C22" s="279">
        <v>60</v>
      </c>
      <c r="D22" s="34"/>
      <c r="E22" s="35"/>
      <c r="F22" s="282" t="s">
        <v>1100</v>
      </c>
      <c r="G22" s="282" t="s">
        <v>471</v>
      </c>
      <c r="O22" s="283"/>
      <c r="P22" s="283"/>
      <c r="S22" s="283"/>
      <c r="T22" s="283"/>
    </row>
    <row r="23" spans="1:20" ht="15" thickBot="1" x14ac:dyDescent="0.35">
      <c r="A23" s="281" t="s">
        <v>472</v>
      </c>
      <c r="B23" s="106">
        <v>601745</v>
      </c>
      <c r="C23" s="279">
        <v>60</v>
      </c>
      <c r="D23" s="34"/>
      <c r="E23" s="35"/>
      <c r="F23" s="282" t="s">
        <v>1101</v>
      </c>
      <c r="G23" s="282" t="s">
        <v>472</v>
      </c>
      <c r="O23" s="283"/>
      <c r="P23" s="283"/>
      <c r="S23" s="283"/>
      <c r="T23" s="283"/>
    </row>
    <row r="24" spans="1:20" ht="15" thickBot="1" x14ac:dyDescent="0.35">
      <c r="A24" s="281" t="s">
        <v>473</v>
      </c>
      <c r="B24" s="106">
        <v>601746</v>
      </c>
      <c r="C24" s="279">
        <v>60</v>
      </c>
      <c r="D24" s="34"/>
      <c r="E24" s="35"/>
      <c r="F24" s="282" t="s">
        <v>1102</v>
      </c>
      <c r="G24" s="282" t="s">
        <v>473</v>
      </c>
      <c r="K24" s="283"/>
      <c r="O24" s="283"/>
      <c r="P24" s="283"/>
      <c r="S24" s="283"/>
      <c r="T24" s="283"/>
    </row>
    <row r="25" spans="1:20" ht="15" thickBot="1" x14ac:dyDescent="0.35">
      <c r="A25" s="281" t="s">
        <v>474</v>
      </c>
      <c r="B25" s="106">
        <v>601748</v>
      </c>
      <c r="C25" s="279">
        <v>60</v>
      </c>
      <c r="D25" s="34"/>
      <c r="E25" s="35"/>
      <c r="F25" s="283" t="s">
        <v>1103</v>
      </c>
      <c r="G25" s="283" t="s">
        <v>474</v>
      </c>
      <c r="H25" s="283"/>
      <c r="I25" s="283"/>
      <c r="J25" s="283"/>
      <c r="L25" s="283"/>
      <c r="O25" s="283"/>
      <c r="P25" s="283"/>
      <c r="S25" s="283"/>
      <c r="T25" s="283"/>
    </row>
    <row r="26" spans="1:20" s="283" customFormat="1" ht="15" thickBot="1" x14ac:dyDescent="0.35">
      <c r="A26" s="281" t="s">
        <v>475</v>
      </c>
      <c r="B26" s="106">
        <v>601790</v>
      </c>
      <c r="C26" s="279">
        <v>60</v>
      </c>
      <c r="D26" s="34"/>
      <c r="E26" s="35"/>
      <c r="F26" s="282" t="s">
        <v>1115</v>
      </c>
      <c r="G26" s="282" t="s">
        <v>475</v>
      </c>
      <c r="H26" s="282"/>
      <c r="I26" s="282"/>
      <c r="J26" s="282"/>
      <c r="K26" s="282"/>
      <c r="L26" s="282"/>
    </row>
    <row r="27" spans="1:20" ht="29.4" thickBot="1" x14ac:dyDescent="0.35">
      <c r="A27" s="281" t="s">
        <v>910</v>
      </c>
      <c r="B27" s="106">
        <v>604225</v>
      </c>
      <c r="C27" s="279">
        <v>60</v>
      </c>
      <c r="D27" s="34"/>
      <c r="E27" s="35"/>
      <c r="F27" s="282" t="s">
        <v>1147</v>
      </c>
      <c r="G27" s="282" t="s">
        <v>910</v>
      </c>
      <c r="O27" s="283"/>
      <c r="P27" s="283"/>
      <c r="S27" s="283"/>
      <c r="T27" s="283"/>
    </row>
    <row r="28" spans="1:20" ht="15" thickBot="1" x14ac:dyDescent="0.35">
      <c r="A28" s="281" t="s">
        <v>477</v>
      </c>
      <c r="B28" s="106">
        <v>601760</v>
      </c>
      <c r="C28" s="279">
        <v>60</v>
      </c>
      <c r="D28" s="34"/>
      <c r="E28" s="35"/>
      <c r="F28" s="282" t="s">
        <v>1104</v>
      </c>
      <c r="G28" s="282" t="s">
        <v>477</v>
      </c>
      <c r="O28" s="283"/>
      <c r="P28" s="283"/>
      <c r="S28" s="283"/>
      <c r="T28" s="283"/>
    </row>
    <row r="29" spans="1:20" ht="15" thickBot="1" x14ac:dyDescent="0.35">
      <c r="A29" s="281" t="s">
        <v>478</v>
      </c>
      <c r="B29" s="106">
        <v>601761</v>
      </c>
      <c r="C29" s="279">
        <v>60</v>
      </c>
      <c r="D29" s="34"/>
      <c r="E29" s="35"/>
      <c r="F29" s="282" t="s">
        <v>1105</v>
      </c>
      <c r="G29" s="282" t="s">
        <v>478</v>
      </c>
      <c r="O29" s="283"/>
      <c r="P29" s="283"/>
      <c r="S29" s="283"/>
      <c r="T29" s="283"/>
    </row>
    <row r="30" spans="1:20" ht="15" thickBot="1" x14ac:dyDescent="0.35">
      <c r="A30" s="281" t="s">
        <v>479</v>
      </c>
      <c r="B30" s="106">
        <v>601797</v>
      </c>
      <c r="C30" s="279">
        <v>60</v>
      </c>
      <c r="D30" s="34"/>
      <c r="E30" s="35"/>
      <c r="F30" s="282" t="s">
        <v>1118</v>
      </c>
      <c r="G30" s="282" t="s">
        <v>479</v>
      </c>
      <c r="L30" s="283"/>
      <c r="O30" s="283"/>
      <c r="P30" s="283"/>
      <c r="S30" s="283"/>
      <c r="T30" s="283"/>
    </row>
    <row r="31" spans="1:20" s="283" customFormat="1" ht="29.4" thickBot="1" x14ac:dyDescent="0.35">
      <c r="A31" s="281" t="s">
        <v>480</v>
      </c>
      <c r="B31" s="106">
        <v>601764</v>
      </c>
      <c r="C31" s="279">
        <v>60</v>
      </c>
      <c r="D31" s="34"/>
      <c r="E31" s="35"/>
      <c r="F31" s="282" t="s">
        <v>1106</v>
      </c>
      <c r="G31" s="282" t="s">
        <v>480</v>
      </c>
      <c r="H31" s="282"/>
      <c r="I31" s="282"/>
      <c r="J31" s="282"/>
      <c r="K31" s="282"/>
      <c r="L31" s="282"/>
    </row>
    <row r="32" spans="1:20" ht="15" thickBot="1" x14ac:dyDescent="0.35">
      <c r="A32" s="281" t="s">
        <v>655</v>
      </c>
      <c r="B32" s="106">
        <v>591618</v>
      </c>
      <c r="C32" s="279">
        <v>60</v>
      </c>
      <c r="D32" s="34"/>
      <c r="E32" s="35"/>
      <c r="F32" s="282" t="s">
        <v>1081</v>
      </c>
      <c r="G32" s="282" t="s">
        <v>655</v>
      </c>
      <c r="O32" s="283"/>
      <c r="P32" s="283"/>
      <c r="S32" s="283"/>
      <c r="T32" s="283"/>
    </row>
    <row r="33" spans="1:20" ht="15" thickBot="1" x14ac:dyDescent="0.35">
      <c r="A33" s="281" t="s">
        <v>481</v>
      </c>
      <c r="B33" s="106">
        <v>602389</v>
      </c>
      <c r="C33" s="279">
        <v>60</v>
      </c>
      <c r="D33" s="34"/>
      <c r="E33" s="35"/>
      <c r="F33" s="282" t="s">
        <v>1138</v>
      </c>
      <c r="G33" s="282" t="s">
        <v>481</v>
      </c>
      <c r="O33" s="283"/>
      <c r="P33" s="283"/>
      <c r="S33" s="283"/>
      <c r="T33" s="283"/>
    </row>
    <row r="34" spans="1:20" ht="15" thickBot="1" x14ac:dyDescent="0.35">
      <c r="A34" s="281" t="s">
        <v>482</v>
      </c>
      <c r="B34" s="106">
        <v>601765</v>
      </c>
      <c r="C34" s="279">
        <v>60</v>
      </c>
      <c r="D34" s="34"/>
      <c r="E34" s="35"/>
      <c r="F34" s="282" t="s">
        <v>1107</v>
      </c>
      <c r="G34" s="282" t="s">
        <v>482</v>
      </c>
      <c r="O34" s="283"/>
      <c r="P34" s="283"/>
      <c r="S34" s="283"/>
      <c r="T34" s="283"/>
    </row>
    <row r="35" spans="1:20" ht="15" thickBot="1" x14ac:dyDescent="0.35">
      <c r="A35" s="281" t="s">
        <v>483</v>
      </c>
      <c r="B35" s="106">
        <v>602178</v>
      </c>
      <c r="C35" s="279">
        <v>60</v>
      </c>
      <c r="D35" s="34"/>
      <c r="E35" s="35"/>
      <c r="F35" s="282" t="s">
        <v>1120</v>
      </c>
      <c r="G35" s="282" t="s">
        <v>483</v>
      </c>
      <c r="O35" s="283"/>
      <c r="P35" s="283"/>
      <c r="S35" s="283"/>
      <c r="T35" s="283"/>
    </row>
    <row r="36" spans="1:20" ht="15" thickBot="1" x14ac:dyDescent="0.35">
      <c r="A36" s="281" t="s">
        <v>484</v>
      </c>
      <c r="B36" s="106">
        <v>602390</v>
      </c>
      <c r="C36" s="279">
        <v>60</v>
      </c>
      <c r="D36" s="34"/>
      <c r="E36" s="35"/>
      <c r="F36" s="282" t="s">
        <v>1139</v>
      </c>
      <c r="G36" s="282" t="s">
        <v>484</v>
      </c>
      <c r="O36" s="283"/>
      <c r="P36" s="283"/>
      <c r="S36" s="283"/>
      <c r="T36" s="283"/>
    </row>
    <row r="37" spans="1:20" ht="15" thickBot="1" x14ac:dyDescent="0.35">
      <c r="A37" s="281" t="s">
        <v>485</v>
      </c>
      <c r="B37" s="106">
        <v>602391</v>
      </c>
      <c r="C37" s="279">
        <v>60</v>
      </c>
      <c r="D37" s="34"/>
      <c r="E37" s="35"/>
      <c r="F37" s="282" t="s">
        <v>1140</v>
      </c>
      <c r="G37" s="282" t="s">
        <v>485</v>
      </c>
      <c r="O37" s="283"/>
      <c r="P37" s="283"/>
      <c r="S37" s="283"/>
      <c r="T37" s="283"/>
    </row>
    <row r="38" spans="1:20" ht="15" thickBot="1" x14ac:dyDescent="0.35">
      <c r="A38" s="281" t="s">
        <v>486</v>
      </c>
      <c r="B38" s="106">
        <v>602414</v>
      </c>
      <c r="C38" s="279">
        <v>60</v>
      </c>
      <c r="D38" s="34"/>
      <c r="E38" s="35"/>
      <c r="F38" s="282" t="s">
        <v>1142</v>
      </c>
      <c r="G38" s="282" t="s">
        <v>486</v>
      </c>
      <c r="O38" s="283"/>
      <c r="P38" s="283"/>
      <c r="S38" s="283"/>
      <c r="T38" s="283"/>
    </row>
    <row r="39" spans="1:20" ht="15" thickBot="1" x14ac:dyDescent="0.35">
      <c r="A39" s="281" t="s">
        <v>487</v>
      </c>
      <c r="B39" s="106">
        <v>602395</v>
      </c>
      <c r="C39" s="279">
        <v>60</v>
      </c>
      <c r="D39" s="34"/>
      <c r="E39" s="35"/>
      <c r="F39" s="282" t="s">
        <v>1141</v>
      </c>
      <c r="G39" s="282" t="s">
        <v>487</v>
      </c>
      <c r="O39" s="283"/>
      <c r="P39" s="283"/>
      <c r="S39" s="283"/>
      <c r="T39" s="283"/>
    </row>
    <row r="40" spans="1:20" ht="15" thickBot="1" x14ac:dyDescent="0.35">
      <c r="A40" s="281" t="s">
        <v>488</v>
      </c>
      <c r="B40" s="106">
        <v>602333</v>
      </c>
      <c r="C40" s="279">
        <v>60</v>
      </c>
      <c r="D40" s="34"/>
      <c r="E40" s="35"/>
      <c r="F40" s="282" t="s">
        <v>1128</v>
      </c>
      <c r="G40" s="282" t="s">
        <v>488</v>
      </c>
      <c r="O40" s="283"/>
      <c r="P40" s="283"/>
      <c r="S40" s="283"/>
      <c r="T40" s="283"/>
    </row>
    <row r="41" spans="1:20" ht="29.4" thickBot="1" x14ac:dyDescent="0.35">
      <c r="A41" s="281" t="s">
        <v>489</v>
      </c>
      <c r="B41" s="106">
        <v>601774</v>
      </c>
      <c r="C41" s="279">
        <v>60</v>
      </c>
      <c r="D41" s="34"/>
      <c r="E41" s="35"/>
      <c r="F41" s="282" t="s">
        <v>1108</v>
      </c>
      <c r="G41" s="282" t="s">
        <v>489</v>
      </c>
      <c r="O41" s="283"/>
      <c r="P41" s="283"/>
      <c r="S41" s="283"/>
      <c r="T41" s="283"/>
    </row>
    <row r="42" spans="1:20" ht="15" thickBot="1" x14ac:dyDescent="0.35">
      <c r="A42" s="281"/>
      <c r="B42" s="106"/>
      <c r="C42" s="279"/>
      <c r="D42" s="34"/>
      <c r="E42" s="35"/>
      <c r="O42" s="283"/>
      <c r="P42" s="283"/>
      <c r="S42" s="283"/>
      <c r="T42" s="283"/>
    </row>
    <row r="43" spans="1:20" ht="19.8" customHeight="1" thickBot="1" x14ac:dyDescent="0.35">
      <c r="A43" s="281"/>
      <c r="B43" s="106"/>
      <c r="C43" s="279"/>
      <c r="D43" s="34"/>
      <c r="E43" s="35"/>
      <c r="O43" s="283"/>
      <c r="P43" s="283"/>
      <c r="S43" s="283"/>
      <c r="T43" s="283"/>
    </row>
    <row r="44" spans="1:20" ht="15" thickBot="1" x14ac:dyDescent="0.35">
      <c r="A44" s="281"/>
      <c r="B44" s="106"/>
      <c r="C44" s="279"/>
      <c r="D44" s="34"/>
      <c r="E44" s="35"/>
      <c r="O44" s="283"/>
      <c r="P44" s="283"/>
      <c r="S44" s="283"/>
      <c r="T44" s="283"/>
    </row>
    <row r="45" spans="1:20" ht="15" thickBot="1" x14ac:dyDescent="0.35">
      <c r="A45" s="281"/>
      <c r="B45" s="106"/>
      <c r="C45" s="279"/>
      <c r="D45" s="34"/>
      <c r="E45" s="35"/>
      <c r="O45" s="283"/>
      <c r="P45" s="283"/>
      <c r="S45" s="283"/>
      <c r="T45" s="283"/>
    </row>
    <row r="46" spans="1:20" ht="15" thickBot="1" x14ac:dyDescent="0.35">
      <c r="A46" s="281"/>
      <c r="B46" s="106"/>
      <c r="C46" s="279"/>
      <c r="D46" s="34"/>
      <c r="E46" s="35"/>
      <c r="F46" s="282" t="s">
        <v>1136</v>
      </c>
      <c r="G46" s="282" t="s">
        <v>1137</v>
      </c>
      <c r="O46" s="283"/>
      <c r="P46" s="283"/>
      <c r="S46" s="283"/>
      <c r="T46" s="283"/>
    </row>
    <row r="47" spans="1:20" ht="15" thickBot="1" x14ac:dyDescent="0.35">
      <c r="A47" s="281"/>
      <c r="B47" s="106"/>
      <c r="C47" s="279"/>
      <c r="D47" s="34"/>
      <c r="E47" s="35"/>
      <c r="F47" s="282" t="s">
        <v>1089</v>
      </c>
      <c r="G47" s="282" t="s">
        <v>1090</v>
      </c>
      <c r="O47" s="283"/>
      <c r="P47" s="283"/>
      <c r="S47" s="283"/>
      <c r="T47" s="283"/>
    </row>
    <row r="48" spans="1:20" ht="15" thickBot="1" x14ac:dyDescent="0.35">
      <c r="A48" s="281"/>
      <c r="B48" s="106"/>
      <c r="C48" s="279"/>
      <c r="D48" s="34"/>
      <c r="E48" s="35"/>
      <c r="F48" s="282" t="s">
        <v>1143</v>
      </c>
      <c r="G48" s="282" t="s">
        <v>1144</v>
      </c>
      <c r="O48" s="283"/>
      <c r="P48" s="283"/>
      <c r="S48" s="283"/>
      <c r="T48" s="283"/>
    </row>
    <row r="49" spans="1:20" ht="15" thickBot="1" x14ac:dyDescent="0.35">
      <c r="A49" s="281"/>
      <c r="B49" s="106"/>
      <c r="C49" s="279"/>
      <c r="D49" s="34"/>
      <c r="E49" s="35"/>
      <c r="F49" s="282" t="s">
        <v>1129</v>
      </c>
      <c r="G49" s="282" t="s">
        <v>1130</v>
      </c>
      <c r="O49" s="283"/>
      <c r="P49" s="283"/>
      <c r="S49" s="283"/>
      <c r="T49" s="283"/>
    </row>
    <row r="50" spans="1:20" ht="15" thickBot="1" x14ac:dyDescent="0.35">
      <c r="A50" s="281"/>
      <c r="B50" s="106"/>
      <c r="C50" s="279"/>
      <c r="D50" s="34"/>
      <c r="E50" s="35"/>
      <c r="F50" s="282" t="s">
        <v>1122</v>
      </c>
      <c r="G50" s="282" t="s">
        <v>1123</v>
      </c>
      <c r="O50" s="283"/>
      <c r="P50" s="283"/>
      <c r="S50" s="283"/>
      <c r="T50" s="283"/>
    </row>
    <row r="51" spans="1:20" ht="15" thickBot="1" x14ac:dyDescent="0.35">
      <c r="A51" s="281"/>
      <c r="B51" s="106"/>
      <c r="C51" s="279"/>
      <c r="D51" s="34"/>
      <c r="E51" s="35"/>
      <c r="F51" s="282" t="s">
        <v>1111</v>
      </c>
      <c r="G51" s="282" t="s">
        <v>1112</v>
      </c>
      <c r="O51" s="283"/>
      <c r="P51" s="283"/>
      <c r="S51" s="283"/>
      <c r="T51" s="283"/>
    </row>
    <row r="52" spans="1:20" ht="15" thickBot="1" x14ac:dyDescent="0.35">
      <c r="A52" s="281"/>
      <c r="B52" s="106"/>
      <c r="C52" s="279"/>
      <c r="D52" s="34"/>
      <c r="E52" s="35"/>
      <c r="F52" s="282" t="s">
        <v>1132</v>
      </c>
      <c r="G52" s="282" t="s">
        <v>1133</v>
      </c>
      <c r="O52" s="283"/>
      <c r="P52" s="283"/>
      <c r="S52" s="283"/>
      <c r="T52" s="283"/>
    </row>
    <row r="53" spans="1:20" ht="15" thickBot="1" x14ac:dyDescent="0.35">
      <c r="A53" s="281"/>
      <c r="B53" s="106"/>
      <c r="C53" s="279"/>
      <c r="D53" s="34"/>
      <c r="E53" s="35"/>
      <c r="F53" s="282" t="s">
        <v>1109</v>
      </c>
      <c r="G53" s="282" t="s">
        <v>1110</v>
      </c>
      <c r="O53" s="283"/>
      <c r="P53" s="283"/>
      <c r="S53" s="283"/>
      <c r="T53" s="283"/>
    </row>
    <row r="54" spans="1:20" ht="15" thickBot="1" x14ac:dyDescent="0.35">
      <c r="A54" s="281"/>
      <c r="B54" s="106"/>
      <c r="C54" s="279"/>
      <c r="D54" s="34"/>
      <c r="E54" s="35"/>
      <c r="F54" s="282" t="s">
        <v>1116</v>
      </c>
      <c r="G54" s="282" t="s">
        <v>1117</v>
      </c>
      <c r="O54" s="283"/>
      <c r="P54" s="283"/>
      <c r="S54" s="283"/>
      <c r="T54" s="283"/>
    </row>
    <row r="55" spans="1:20" ht="15" thickBot="1" x14ac:dyDescent="0.35">
      <c r="A55" s="281"/>
      <c r="B55" s="106"/>
      <c r="C55" s="279"/>
      <c r="D55" s="34"/>
      <c r="E55" s="35"/>
      <c r="F55" s="282" t="s">
        <v>1082</v>
      </c>
      <c r="G55" s="282" t="s">
        <v>1083</v>
      </c>
      <c r="O55" s="283"/>
      <c r="P55" s="283"/>
      <c r="S55" s="283"/>
      <c r="T55" s="283"/>
    </row>
    <row r="56" spans="1:20" ht="15" thickBot="1" x14ac:dyDescent="0.35">
      <c r="A56" s="281"/>
      <c r="B56" s="106"/>
      <c r="C56" s="279"/>
      <c r="D56" s="34"/>
      <c r="E56" s="35"/>
      <c r="F56" s="282" t="s">
        <v>1124</v>
      </c>
      <c r="G56" s="282" t="s">
        <v>1125</v>
      </c>
      <c r="O56" s="283"/>
      <c r="P56" s="283"/>
      <c r="S56" s="283"/>
      <c r="T56" s="283"/>
    </row>
    <row r="57" spans="1:20" ht="15" thickBot="1" x14ac:dyDescent="0.35">
      <c r="A57" s="281"/>
      <c r="B57" s="106"/>
      <c r="C57" s="279"/>
      <c r="D57" s="34"/>
      <c r="E57" s="35"/>
      <c r="F57" s="282" t="s">
        <v>1097</v>
      </c>
      <c r="G57" s="282" t="s">
        <v>1098</v>
      </c>
      <c r="O57" s="283"/>
      <c r="P57" s="283"/>
      <c r="S57" s="283"/>
      <c r="T57" s="283"/>
    </row>
    <row r="58" spans="1:20" ht="15" thickBot="1" x14ac:dyDescent="0.35">
      <c r="A58" s="281"/>
      <c r="B58" s="106"/>
      <c r="C58" s="279"/>
      <c r="D58" s="34"/>
      <c r="E58" s="35"/>
      <c r="F58" s="282" t="s">
        <v>1134</v>
      </c>
      <c r="G58" s="282" t="s">
        <v>1135</v>
      </c>
      <c r="O58" s="283"/>
      <c r="P58" s="283"/>
      <c r="S58" s="283"/>
      <c r="T58" s="283"/>
    </row>
    <row r="59" spans="1:20" ht="15" thickBot="1" x14ac:dyDescent="0.35">
      <c r="A59" s="281"/>
      <c r="B59" s="106"/>
      <c r="C59" s="279"/>
      <c r="D59" s="34"/>
      <c r="E59" s="35"/>
      <c r="F59" s="282" t="s">
        <v>1126</v>
      </c>
      <c r="G59" s="282" t="s">
        <v>1127</v>
      </c>
      <c r="O59" s="283"/>
      <c r="P59" s="283"/>
      <c r="S59" s="283"/>
      <c r="T59" s="283"/>
    </row>
    <row r="60" spans="1:20" ht="15" thickBot="1" x14ac:dyDescent="0.35">
      <c r="A60" s="281"/>
      <c r="B60" s="106"/>
      <c r="C60" s="279"/>
      <c r="D60" s="34"/>
      <c r="E60" s="35"/>
      <c r="O60" s="283"/>
      <c r="P60" s="283"/>
      <c r="S60" s="283"/>
      <c r="T60" s="283"/>
    </row>
    <row r="61" spans="1:20" ht="15" thickBot="1" x14ac:dyDescent="0.35">
      <c r="A61" s="281"/>
      <c r="B61" s="106"/>
      <c r="C61" s="279"/>
      <c r="D61" s="34"/>
      <c r="E61" s="35"/>
      <c r="O61" s="283"/>
      <c r="P61" s="283"/>
      <c r="S61" s="283"/>
      <c r="T61" s="283"/>
    </row>
    <row r="62" spans="1:20" ht="15" thickBot="1" x14ac:dyDescent="0.35">
      <c r="A62" s="281"/>
      <c r="B62" s="106"/>
      <c r="C62" s="279"/>
      <c r="D62" s="34"/>
      <c r="E62" s="35"/>
      <c r="O62" s="283"/>
      <c r="P62" s="283"/>
      <c r="S62" s="283"/>
      <c r="T62" s="283"/>
    </row>
    <row r="63" spans="1:20" ht="15" thickBot="1" x14ac:dyDescent="0.35">
      <c r="A63" s="281"/>
      <c r="B63" s="106"/>
      <c r="C63" s="279"/>
      <c r="D63" s="34"/>
      <c r="E63" s="35"/>
      <c r="O63" s="283"/>
      <c r="P63" s="283"/>
      <c r="S63" s="283"/>
      <c r="T63" s="283"/>
    </row>
    <row r="64" spans="1:20" ht="15" thickBot="1" x14ac:dyDescent="0.35">
      <c r="A64" s="281"/>
      <c r="B64" s="106"/>
      <c r="C64" s="279"/>
      <c r="D64" s="34"/>
      <c r="E64" s="35"/>
      <c r="O64" s="283"/>
      <c r="P64" s="283"/>
      <c r="S64" s="283"/>
      <c r="T64" s="283"/>
    </row>
    <row r="65" spans="1:20" ht="15" thickBot="1" x14ac:dyDescent="0.35">
      <c r="A65" s="281"/>
      <c r="B65" s="106"/>
      <c r="C65" s="279"/>
      <c r="D65" s="34"/>
      <c r="E65" s="35"/>
      <c r="O65" s="283"/>
      <c r="P65" s="283"/>
      <c r="S65" s="283"/>
      <c r="T65" s="283"/>
    </row>
    <row r="66" spans="1:20" ht="15" thickBot="1" x14ac:dyDescent="0.35">
      <c r="A66" s="281"/>
      <c r="B66" s="106"/>
      <c r="C66" s="279"/>
    </row>
    <row r="67" spans="1:20" x14ac:dyDescent="0.3">
      <c r="C67" s="279"/>
    </row>
    <row r="68" spans="1:20" x14ac:dyDescent="0.3">
      <c r="C68" s="279"/>
    </row>
    <row r="69" spans="1:20" x14ac:dyDescent="0.3">
      <c r="C69" s="279"/>
    </row>
    <row r="70" spans="1:20" x14ac:dyDescent="0.3">
      <c r="C70" s="279"/>
    </row>
    <row r="71" spans="1:20" x14ac:dyDescent="0.3">
      <c r="C71" s="279"/>
    </row>
    <row r="72" spans="1:20" x14ac:dyDescent="0.3">
      <c r="C72" s="279"/>
    </row>
    <row r="73" spans="1:20" x14ac:dyDescent="0.3">
      <c r="C73" s="279"/>
    </row>
    <row r="74" spans="1:20" x14ac:dyDescent="0.3">
      <c r="C74" s="279"/>
    </row>
    <row r="75" spans="1:20" x14ac:dyDescent="0.3">
      <c r="C75" s="279"/>
    </row>
    <row r="76" spans="1:20" x14ac:dyDescent="0.3">
      <c r="C76" s="279"/>
    </row>
    <row r="77" spans="1:20" x14ac:dyDescent="0.3">
      <c r="C77" s="279"/>
    </row>
    <row r="78" spans="1:20" x14ac:dyDescent="0.3">
      <c r="C78" s="279"/>
    </row>
    <row r="79" spans="1:20" x14ac:dyDescent="0.3">
      <c r="C79" s="279"/>
    </row>
    <row r="80" spans="1:20" x14ac:dyDescent="0.3">
      <c r="C80" s="279"/>
    </row>
    <row r="81" spans="3:3" x14ac:dyDescent="0.3">
      <c r="C81" s="279"/>
    </row>
    <row r="82" spans="3:3" x14ac:dyDescent="0.3">
      <c r="C82" s="279"/>
    </row>
    <row r="83" spans="3:3" x14ac:dyDescent="0.3">
      <c r="C83" s="279"/>
    </row>
    <row r="84" spans="3:3" x14ac:dyDescent="0.3">
      <c r="C84" s="279"/>
    </row>
    <row r="85" spans="3:3" x14ac:dyDescent="0.3">
      <c r="C85" s="279"/>
    </row>
    <row r="86" spans="3:3" x14ac:dyDescent="0.3">
      <c r="C86" s="279"/>
    </row>
    <row r="87" spans="3:3" x14ac:dyDescent="0.3">
      <c r="C87" s="279"/>
    </row>
    <row r="88" spans="3:3" x14ac:dyDescent="0.3">
      <c r="C88" s="279"/>
    </row>
    <row r="89" spans="3:3" x14ac:dyDescent="0.3">
      <c r="C89" s="279"/>
    </row>
    <row r="90" spans="3:3" x14ac:dyDescent="0.3">
      <c r="C90" s="279"/>
    </row>
    <row r="91" spans="3:3" x14ac:dyDescent="0.3">
      <c r="C91" s="279"/>
    </row>
    <row r="92" spans="3:3" x14ac:dyDescent="0.3">
      <c r="C92" s="279"/>
    </row>
    <row r="93" spans="3:3" x14ac:dyDescent="0.3">
      <c r="C93" s="279"/>
    </row>
  </sheetData>
  <sheetProtection algorithmName="SHA-512" hashValue="deawNkWUhufPtVAuFlYHpmFfjZuqSbsY/bWJnJlrUcrVGfQCOTrGKDOxiuvUHfw8gEDTiYjHrBtPpKvJLnKIJg==" saltValue="Wme8eetJfYNQ7ELfoMUyAQ==" spinCount="100000" sheet="1" objects="1" scenarios="1"/>
  <sortState xmlns:xlrd2="http://schemas.microsoft.com/office/spreadsheetml/2017/richdata2" ref="F2:G41">
    <sortCondition ref="G2:G4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H248"/>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6" customWidth="1"/>
    <col min="2" max="2" width="16.33203125" style="4" customWidth="1"/>
    <col min="3" max="3" width="17.44140625" style="4" customWidth="1"/>
    <col min="4" max="4" width="46.33203125" style="283" customWidth="1"/>
    <col min="5" max="5" width="17.109375" style="16" customWidth="1"/>
    <col min="6" max="6" width="21.5546875" style="283" customWidth="1"/>
    <col min="7" max="7" width="26.6640625" style="313" customWidth="1"/>
    <col min="8" max="8" width="25.109375" style="225" customWidth="1"/>
    <col min="9" max="9" width="24" style="283" customWidth="1"/>
    <col min="10" max="10" width="13.5546875" style="16" customWidth="1"/>
    <col min="11" max="11" width="11.77734375" style="16" customWidth="1"/>
    <col min="12" max="12" width="4" hidden="1" customWidth="1"/>
    <col min="13" max="13" width="11" style="16" hidden="1" customWidth="1"/>
    <col min="14" max="14" width="3.33203125" style="136" hidden="1" customWidth="1"/>
    <col min="15" max="15" width="2.109375" style="16" hidden="1" customWidth="1"/>
    <col min="16" max="16" width="13.44140625" style="16" hidden="1" customWidth="1"/>
    <col min="17" max="17" width="13.109375" style="16" customWidth="1"/>
    <col min="18" max="24" width="9.109375" style="16"/>
    <col min="25" max="25" width="8.88671875" customWidth="1"/>
    <col min="26" max="28" width="10.5546875" customWidth="1"/>
    <col min="29" max="95" width="20.6640625" customWidth="1"/>
    <col min="123" max="1880" width="9.109375" style="16"/>
    <col min="1881" max="16384" width="9.109375" style="283"/>
  </cols>
  <sheetData>
    <row r="1" spans="1:122" x14ac:dyDescent="0.3">
      <c r="B1" s="315" t="s">
        <v>175</v>
      </c>
      <c r="C1" s="315"/>
      <c r="E1" s="284" t="s">
        <v>9</v>
      </c>
      <c r="F1" s="285">
        <v>2024</v>
      </c>
      <c r="G1" s="81" t="s">
        <v>42</v>
      </c>
      <c r="H1" s="286"/>
      <c r="I1" s="287"/>
      <c r="J1" s="288"/>
      <c r="M1" s="16" t="s">
        <v>19</v>
      </c>
      <c r="O1" s="16">
        <v>1</v>
      </c>
      <c r="P1" s="16" t="s">
        <v>411</v>
      </c>
    </row>
    <row r="2" spans="1:122" ht="44.25" customHeight="1" thickBot="1" x14ac:dyDescent="0.35">
      <c r="B2" s="786" t="s">
        <v>111</v>
      </c>
      <c r="C2" s="787"/>
      <c r="D2" s="289" t="s">
        <v>304</v>
      </c>
      <c r="E2" s="784" t="s">
        <v>118</v>
      </c>
      <c r="F2" s="784"/>
      <c r="G2" s="785"/>
      <c r="H2" s="386" t="s">
        <v>1151</v>
      </c>
      <c r="M2" s="16" t="s">
        <v>20</v>
      </c>
      <c r="N2" s="136">
        <v>50</v>
      </c>
      <c r="O2" s="16">
        <v>2</v>
      </c>
      <c r="P2" s="16">
        <v>9004</v>
      </c>
    </row>
    <row r="3" spans="1:122" ht="15" thickBot="1" x14ac:dyDescent="0.35">
      <c r="B3" s="316" t="s">
        <v>0</v>
      </c>
      <c r="C3" s="317"/>
      <c r="D3" s="291" t="e">
        <f>VLOOKUP(D2,'Unit Names(H)'!A2:B137,2,FALSE)</f>
        <v>#N/A</v>
      </c>
      <c r="E3" s="342"/>
      <c r="F3" s="292"/>
      <c r="G3" s="293"/>
      <c r="H3" s="290"/>
      <c r="N3" s="136">
        <v>51</v>
      </c>
      <c r="O3" s="16">
        <v>3</v>
      </c>
    </row>
    <row r="4" spans="1:122" ht="15" thickBot="1" x14ac:dyDescent="0.35">
      <c r="B4" s="318" t="s">
        <v>262</v>
      </c>
      <c r="C4" s="319"/>
      <c r="D4" s="294"/>
      <c r="E4" s="294"/>
      <c r="F4" s="295"/>
      <c r="G4" s="296"/>
      <c r="H4" s="290"/>
      <c r="I4" s="1"/>
      <c r="M4" s="16" t="s">
        <v>134</v>
      </c>
      <c r="N4" s="136">
        <v>52</v>
      </c>
      <c r="O4" s="16">
        <v>4</v>
      </c>
    </row>
    <row r="5" spans="1:122" ht="37.5" customHeight="1" x14ac:dyDescent="0.3">
      <c r="A5" s="277" t="s">
        <v>172</v>
      </c>
      <c r="B5" s="196" t="s">
        <v>34</v>
      </c>
      <c r="C5" s="196" t="s">
        <v>44</v>
      </c>
      <c r="D5" s="297" t="s">
        <v>1</v>
      </c>
      <c r="E5" s="297">
        <v>2023</v>
      </c>
      <c r="F5" s="298">
        <v>2024</v>
      </c>
      <c r="G5" s="299" t="s">
        <v>299</v>
      </c>
      <c r="H5" s="300" t="s">
        <v>122</v>
      </c>
      <c r="I5" s="285" t="s">
        <v>3</v>
      </c>
      <c r="M5" s="16" t="s">
        <v>199</v>
      </c>
    </row>
    <row r="6" spans="1:122" ht="22.5" customHeight="1" x14ac:dyDescent="0.3">
      <c r="A6" s="195"/>
      <c r="B6" s="324" t="s">
        <v>43</v>
      </c>
      <c r="C6" s="325"/>
      <c r="D6" s="326"/>
      <c r="E6" s="327"/>
      <c r="F6" s="328"/>
      <c r="G6" s="322"/>
      <c r="H6" s="15"/>
      <c r="M6" s="16" t="s">
        <v>187</v>
      </c>
    </row>
    <row r="7" spans="1:122" s="16" customFormat="1" ht="63.75" customHeight="1" x14ac:dyDescent="0.3">
      <c r="A7" s="389">
        <v>333</v>
      </c>
      <c r="B7" s="277" t="s">
        <v>26</v>
      </c>
      <c r="C7" s="277" t="s">
        <v>45</v>
      </c>
      <c r="D7" s="18" t="s">
        <v>263</v>
      </c>
      <c r="E7" s="276" t="e">
        <f>INDEX('PY1 Data(H)'!$A$1:$CX$145,MATCH('Unit Data from Audit Worksheet'!$A7,'PY1 Data(H)'!$A$1:$A$145,0),MATCH('Unit Data from Audit Worksheet'!$D$2,'PY1 Data(H)'!$A$1:$CX$1,0))</f>
        <v>#N/A</v>
      </c>
      <c r="F7" s="135">
        <v>0</v>
      </c>
      <c r="G7" s="489">
        <f>IF(F7&lt;0,"Note: Number is normally positive.",)</f>
        <v>0</v>
      </c>
      <c r="H7" s="490"/>
      <c r="I7" s="732"/>
      <c r="J7" s="209"/>
      <c r="L7"/>
      <c r="M7" s="16" t="s">
        <v>200</v>
      </c>
      <c r="N7" s="136"/>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row>
    <row r="8" spans="1:122" s="16" customFormat="1" ht="51" customHeight="1" x14ac:dyDescent="0.3">
      <c r="A8" s="68">
        <v>500</v>
      </c>
      <c r="B8" s="277" t="s">
        <v>21</v>
      </c>
      <c r="C8" s="277" t="s">
        <v>45</v>
      </c>
      <c r="D8" s="18" t="s">
        <v>264</v>
      </c>
      <c r="E8" s="276" t="e">
        <f>INDEX('PY1 Data(H)'!$A$1:$CX$145,MATCH('Unit Data from Audit Worksheet'!$A8,'PY1 Data(H)'!$A$1:$A$145,0),MATCH('Unit Data from Audit Worksheet'!$D$2,'PY1 Data(H)'!$A$1:$CX$1,0))</f>
        <v>#N/A</v>
      </c>
      <c r="F8" s="135">
        <v>0</v>
      </c>
      <c r="G8" s="489">
        <f>IF(F8&lt;0,"Note: Number is normally positive.",)</f>
        <v>0</v>
      </c>
      <c r="H8" s="490"/>
      <c r="I8" s="732"/>
      <c r="J8" s="209"/>
      <c r="L8"/>
      <c r="M8" s="16" t="s">
        <v>201</v>
      </c>
      <c r="N8" s="136"/>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row>
    <row r="9" spans="1:122" ht="51" customHeight="1" x14ac:dyDescent="0.3">
      <c r="A9" s="392">
        <v>385</v>
      </c>
      <c r="B9" s="3" t="s">
        <v>24</v>
      </c>
      <c r="C9" s="277" t="s">
        <v>45</v>
      </c>
      <c r="D9" s="547" t="s">
        <v>46</v>
      </c>
      <c r="E9" s="276" t="e">
        <f>INDEX('PY1 Data(H)'!$A$1:$CX$145,MATCH('Unit Data from Audit Worksheet'!$A9,'PY1 Data(H)'!$A$1:$A$145,0),MATCH('Unit Data from Audit Worksheet'!$D$2,'PY1 Data(H)'!$A$1:$CX$1,0))</f>
        <v>#N/A</v>
      </c>
      <c r="F9" s="135">
        <v>0</v>
      </c>
      <c r="G9" s="489">
        <f>IF((F7+F8)&gt;F9,"Error: Please review Account numbers (333+500)&gt;385",)</f>
        <v>0</v>
      </c>
      <c r="H9" s="491"/>
      <c r="I9" s="732"/>
      <c r="J9"/>
    </row>
    <row r="10" spans="1:122" s="16" customFormat="1" ht="90" customHeight="1" x14ac:dyDescent="0.3">
      <c r="A10" s="68">
        <v>575</v>
      </c>
      <c r="B10" s="277" t="s">
        <v>28</v>
      </c>
      <c r="C10" s="277" t="s">
        <v>45</v>
      </c>
      <c r="D10" s="548" t="s">
        <v>265</v>
      </c>
      <c r="E10" s="276" t="e">
        <f>INDEX('PY1 Data(H)'!$A$1:$CX$145,MATCH('Unit Data from Audit Worksheet'!$A10,'PY1 Data(H)'!$A$1:$A$145,0),MATCH('Unit Data from Audit Worksheet'!$D$2,'PY1 Data(H)'!$A$1:$CX$1,0))</f>
        <v>#N/A</v>
      </c>
      <c r="F10" s="135">
        <v>0</v>
      </c>
      <c r="G10" s="489">
        <f>IF(F10&lt;0,"Note: Number is normally positive.",)</f>
        <v>0</v>
      </c>
      <c r="H10" s="492"/>
      <c r="I10" s="733"/>
      <c r="J10"/>
      <c r="L10"/>
      <c r="N10" s="136"/>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row>
    <row r="11" spans="1:122" s="16" customFormat="1" ht="93.75" customHeight="1" x14ac:dyDescent="0.3">
      <c r="A11" s="68">
        <v>576</v>
      </c>
      <c r="B11" s="277" t="s">
        <v>28</v>
      </c>
      <c r="C11" s="277" t="s">
        <v>45</v>
      </c>
      <c r="D11" s="548" t="s">
        <v>266</v>
      </c>
      <c r="E11" s="276" t="e">
        <f>INDEX('PY1 Data(H)'!$A$1:$CX$145,MATCH('Unit Data from Audit Worksheet'!$A11,'PY1 Data(H)'!$A$1:$A$145,0),MATCH('Unit Data from Audit Worksheet'!$D$2,'PY1 Data(H)'!$A$1:$CX$1,0))</f>
        <v>#N/A</v>
      </c>
      <c r="F11" s="135">
        <v>0</v>
      </c>
      <c r="G11" s="489">
        <f>IF(F11&lt;0,"Error: Enter as positive.",)</f>
        <v>0</v>
      </c>
      <c r="H11" s="492"/>
      <c r="I11" s="733"/>
      <c r="J11"/>
      <c r="L11"/>
      <c r="N11" s="136"/>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row>
    <row r="12" spans="1:122" ht="85.5" customHeight="1" x14ac:dyDescent="0.3">
      <c r="A12" s="393">
        <v>626</v>
      </c>
      <c r="B12" s="577" t="s">
        <v>205</v>
      </c>
      <c r="C12" s="577" t="s">
        <v>45</v>
      </c>
      <c r="D12" s="159" t="s">
        <v>267</v>
      </c>
      <c r="E12" s="276" t="e">
        <f>INDEX('PY1 Data(H)'!$A$1:$CX$145,MATCH('Unit Data from Audit Worksheet'!$A12,'PY1 Data(H)'!$A$1:$A$145,0),MATCH('Unit Data from Audit Worksheet'!$D$2,'PY1 Data(H)'!$A$1:$CX$1,0))</f>
        <v>#N/A</v>
      </c>
      <c r="F12" s="135">
        <v>0</v>
      </c>
      <c r="G12" s="489">
        <f>IF(F12&lt;0,"Error: Enter as positive.",)</f>
        <v>0</v>
      </c>
      <c r="H12" s="493"/>
      <c r="I12" s="734"/>
      <c r="J12"/>
    </row>
    <row r="13" spans="1:122" ht="89.25" customHeight="1" x14ac:dyDescent="0.3">
      <c r="A13" s="139">
        <v>627</v>
      </c>
      <c r="B13" s="578" t="s">
        <v>159</v>
      </c>
      <c r="C13" s="577" t="s">
        <v>45</v>
      </c>
      <c r="D13" s="159" t="s">
        <v>268</v>
      </c>
      <c r="E13" s="276" t="e">
        <f>INDEX('PY1 Data(H)'!$A$1:$CX$145,MATCH('Unit Data from Audit Worksheet'!$A13,'PY1 Data(H)'!$A$1:$A$145,0),MATCH('Unit Data from Audit Worksheet'!$D$2,'PY1 Data(H)'!$A$1:$CX$1,0))</f>
        <v>#N/A</v>
      </c>
      <c r="F13" s="135">
        <v>0</v>
      </c>
      <c r="G13" s="489">
        <f>IF(F13&gt;F12,"Please review account numbers 627 &gt;626",)</f>
        <v>0</v>
      </c>
      <c r="H13" s="493"/>
      <c r="I13" s="734"/>
      <c r="J13"/>
    </row>
    <row r="14" spans="1:122" ht="105" customHeight="1" x14ac:dyDescent="0.3">
      <c r="A14" s="139">
        <v>628</v>
      </c>
      <c r="B14" s="578" t="s">
        <v>159</v>
      </c>
      <c r="C14" s="577" t="s">
        <v>45</v>
      </c>
      <c r="D14" s="159" t="s">
        <v>269</v>
      </c>
      <c r="E14" s="276" t="e">
        <f>INDEX('PY1 Data(H)'!$A$1:$CX$145,MATCH('Unit Data from Audit Worksheet'!$A14,'PY1 Data(H)'!$A$1:$A$145,0),MATCH('Unit Data from Audit Worksheet'!$D$2,'PY1 Data(H)'!$A$1:$CX$1,0))</f>
        <v>#N/A</v>
      </c>
      <c r="F14" s="135">
        <v>0</v>
      </c>
      <c r="G14" s="489">
        <f>IF(F14&gt;F12,"Please review account numbers 628 &gt; 626",)</f>
        <v>0</v>
      </c>
      <c r="H14" s="493"/>
      <c r="I14" s="734"/>
      <c r="J14"/>
    </row>
    <row r="15" spans="1:122" ht="95.25" customHeight="1" x14ac:dyDescent="0.3">
      <c r="A15" s="139">
        <v>629</v>
      </c>
      <c r="B15" s="578" t="s">
        <v>159</v>
      </c>
      <c r="C15" s="577" t="s">
        <v>45</v>
      </c>
      <c r="D15" s="159" t="s">
        <v>270</v>
      </c>
      <c r="E15" s="276" t="e">
        <f>INDEX('PY1 Data(H)'!$A$1:$CX$145,MATCH('Unit Data from Audit Worksheet'!$A15,'PY1 Data(H)'!$A$1:$A$145,0),MATCH('Unit Data from Audit Worksheet'!$D$2,'PY1 Data(H)'!$A$1:$CX$1,0))</f>
        <v>#N/A</v>
      </c>
      <c r="F15" s="135">
        <v>0</v>
      </c>
      <c r="G15" s="489">
        <f>IF(F15&gt;F12,"Please review account numbers 629 &gt; 626",)</f>
        <v>0</v>
      </c>
      <c r="H15" s="493"/>
      <c r="I15" s="734"/>
      <c r="J15"/>
    </row>
    <row r="16" spans="1:122" ht="69" customHeight="1" x14ac:dyDescent="0.3">
      <c r="A16" s="139">
        <v>630</v>
      </c>
      <c r="B16" s="578" t="s">
        <v>159</v>
      </c>
      <c r="C16" s="577" t="s">
        <v>45</v>
      </c>
      <c r="D16" s="159" t="s">
        <v>196</v>
      </c>
      <c r="E16" s="276" t="e">
        <f>INDEX('PY1 Data(H)'!$A$1:$CX$145,MATCH('Unit Data from Audit Worksheet'!$A16,'PY1 Data(H)'!$A$1:$A$145,0),MATCH('Unit Data from Audit Worksheet'!$D$2,'PY1 Data(H)'!$A$1:$CX$1,0))</f>
        <v>#N/A</v>
      </c>
      <c r="F16" s="135">
        <v>0</v>
      </c>
      <c r="G16" s="489">
        <f>IF(F16&gt;F12,"Please review account numbers 630 &gt; 626",)</f>
        <v>0</v>
      </c>
      <c r="H16" s="493"/>
      <c r="I16" s="734"/>
      <c r="J16"/>
    </row>
    <row r="17" spans="1:10" ht="95.25" customHeight="1" x14ac:dyDescent="0.3">
      <c r="A17" s="139">
        <v>631</v>
      </c>
      <c r="B17" s="578" t="s">
        <v>159</v>
      </c>
      <c r="C17" s="577" t="s">
        <v>45</v>
      </c>
      <c r="D17" s="159" t="s">
        <v>271</v>
      </c>
      <c r="E17" s="276" t="e">
        <f>INDEX('PY1 Data(H)'!$A$1:$CX$145,MATCH('Unit Data from Audit Worksheet'!$A17,'PY1 Data(H)'!$A$1:$A$145,0),MATCH('Unit Data from Audit Worksheet'!$D$2,'PY1 Data(H)'!$A$1:$CX$1,0))</f>
        <v>#N/A</v>
      </c>
      <c r="F17" s="135">
        <v>0</v>
      </c>
      <c r="G17" s="489">
        <f>IF(F17&gt;F12,"Please review account numbers 631 &gt; 626",)</f>
        <v>0</v>
      </c>
      <c r="H17" s="493"/>
      <c r="I17" s="734"/>
      <c r="J17"/>
    </row>
    <row r="18" spans="1:10" ht="55.5" customHeight="1" x14ac:dyDescent="0.3">
      <c r="A18" s="392">
        <v>338</v>
      </c>
      <c r="B18" s="3" t="s">
        <v>22</v>
      </c>
      <c r="C18" s="277" t="s">
        <v>45</v>
      </c>
      <c r="D18" s="547" t="s">
        <v>47</v>
      </c>
      <c r="E18" s="276" t="e">
        <f>INDEX('PY1 Data(H)'!$A$1:$CX$145,MATCH('Unit Data from Audit Worksheet'!$A18,'PY1 Data(H)'!$A$1:$A$145,0),MATCH('Unit Data from Audit Worksheet'!$D$2,'PY1 Data(H)'!$A$1:$CX$1,0))</f>
        <v>#N/A</v>
      </c>
      <c r="F18" s="135">
        <v>0</v>
      </c>
      <c r="G18" s="489" t="str">
        <f>IF(F12&gt;F18,"Error: Please review accts 626 &gt; 338","")</f>
        <v/>
      </c>
      <c r="H18" s="491"/>
      <c r="I18" s="732"/>
      <c r="J18"/>
    </row>
    <row r="19" spans="1:10" ht="89.25" customHeight="1" x14ac:dyDescent="0.3">
      <c r="A19" s="68">
        <v>335</v>
      </c>
      <c r="B19" s="3" t="s">
        <v>22</v>
      </c>
      <c r="C19" s="277" t="s">
        <v>45</v>
      </c>
      <c r="D19" s="18" t="s">
        <v>272</v>
      </c>
      <c r="E19" s="276" t="e">
        <f>INDEX('PY1 Data(H)'!$A$1:$CX$145,MATCH('Unit Data from Audit Worksheet'!$A19,'PY1 Data(H)'!$A$1:$A$145,0),MATCH('Unit Data from Audit Worksheet'!$D$2,'PY1 Data(H)'!$A$1:$CX$1,0))</f>
        <v>#N/A</v>
      </c>
      <c r="F19" s="135">
        <v>0</v>
      </c>
      <c r="G19" s="489">
        <f>IF(F19&lt;0,"Error: Enter as positive.",)</f>
        <v>0</v>
      </c>
      <c r="H19" s="491"/>
      <c r="I19" s="735"/>
      <c r="J19"/>
    </row>
    <row r="20" spans="1:10" ht="48.75" customHeight="1" x14ac:dyDescent="0.3">
      <c r="A20" s="68">
        <v>252</v>
      </c>
      <c r="B20" s="3" t="s">
        <v>22</v>
      </c>
      <c r="C20" s="277" t="s">
        <v>45</v>
      </c>
      <c r="D20" s="547" t="s">
        <v>48</v>
      </c>
      <c r="E20" s="276" t="e">
        <f>INDEX('PY1 Data(H)'!$A$1:$CX$145,MATCH('Unit Data from Audit Worksheet'!$A20,'PY1 Data(H)'!$A$1:$A$145,0),MATCH('Unit Data from Audit Worksheet'!$D$2,'PY1 Data(H)'!$A$1:$CX$1,0))</f>
        <v>#N/A</v>
      </c>
      <c r="F20" s="135">
        <v>0</v>
      </c>
      <c r="G20" s="494"/>
      <c r="H20" s="491"/>
      <c r="I20" s="736"/>
      <c r="J20"/>
    </row>
    <row r="21" spans="1:10" ht="43.2" x14ac:dyDescent="0.3">
      <c r="A21" s="68">
        <v>253</v>
      </c>
      <c r="B21" s="3" t="s">
        <v>22</v>
      </c>
      <c r="C21" s="277" t="s">
        <v>45</v>
      </c>
      <c r="D21" s="547" t="s">
        <v>49</v>
      </c>
      <c r="E21" s="276" t="e">
        <f>INDEX('PY1 Data(H)'!$A$1:$CX$145,MATCH('Unit Data from Audit Worksheet'!$A21,'PY1 Data(H)'!$A$1:$A$145,0),MATCH('Unit Data from Audit Worksheet'!$D$2,'PY1 Data(H)'!$A$1:$CX$1,0))</f>
        <v>#N/A</v>
      </c>
      <c r="F21" s="135">
        <v>0</v>
      </c>
      <c r="G21" s="489"/>
      <c r="H21" s="491"/>
      <c r="I21" s="736"/>
      <c r="J21"/>
    </row>
    <row r="22" spans="1:10" ht="143.4" customHeight="1" x14ac:dyDescent="0.3">
      <c r="A22" s="68">
        <v>254</v>
      </c>
      <c r="B22" s="3" t="s">
        <v>22</v>
      </c>
      <c r="C22" s="277" t="s">
        <v>45</v>
      </c>
      <c r="D22" s="547" t="s">
        <v>273</v>
      </c>
      <c r="E22" s="276" t="e">
        <f>INDEX('PY1 Data(H)'!$A$1:$CX$145,MATCH('Unit Data from Audit Worksheet'!$A22,'PY1 Data(H)'!$A$1:$A$145,0),MATCH('Unit Data from Audit Worksheet'!$D$2,'PY1 Data(H)'!$A$1:$CX$1,0))</f>
        <v>#N/A</v>
      </c>
      <c r="F22" s="135">
        <v>0</v>
      </c>
      <c r="G22" s="489">
        <f>IF(H22=0,,"Error: Total assets and deferred outflows less total liabilities and deferred inflows do not equal total net position. Account numbers  385-338-252-253-254 = 0.  The amount the formula is off is located in the cell to the right")</f>
        <v>0</v>
      </c>
      <c r="H22" s="492">
        <f>F9-F18-F20-F21-F22</f>
        <v>0</v>
      </c>
      <c r="I22" s="736"/>
      <c r="J22"/>
    </row>
    <row r="23" spans="1:10" ht="21.75" customHeight="1" x14ac:dyDescent="0.3">
      <c r="A23" s="68"/>
      <c r="B23" s="550" t="s">
        <v>50</v>
      </c>
      <c r="C23" s="497"/>
      <c r="D23" s="551"/>
      <c r="E23" s="333"/>
      <c r="F23" s="329"/>
      <c r="G23" s="499"/>
      <c r="H23" s="491"/>
      <c r="I23" s="736"/>
      <c r="J23"/>
    </row>
    <row r="24" spans="1:10" ht="59.25" customHeight="1" x14ac:dyDescent="0.3">
      <c r="A24" s="68">
        <v>502</v>
      </c>
      <c r="B24" s="3" t="s">
        <v>21</v>
      </c>
      <c r="C24" s="277" t="s">
        <v>52</v>
      </c>
      <c r="D24" s="18" t="s">
        <v>274</v>
      </c>
      <c r="E24" s="276" t="e">
        <f>INDEX('PY1 Data(H)'!$A$1:$CX$145,MATCH('Unit Data from Audit Worksheet'!$A24,'PY1 Data(H)'!$A$1:$A$145,0),MATCH('Unit Data from Audit Worksheet'!$D$2,'PY1 Data(H)'!$A$1:$CX$1,0))</f>
        <v>#N/A</v>
      </c>
      <c r="F24" s="135">
        <v>0</v>
      </c>
      <c r="G24" s="489">
        <f>IF(F24&lt;0,"Note: Number is normally positive.",)</f>
        <v>0</v>
      </c>
      <c r="H24" s="491"/>
      <c r="I24" s="736"/>
      <c r="J24"/>
    </row>
    <row r="25" spans="1:10" ht="59.25" customHeight="1" x14ac:dyDescent="0.3">
      <c r="A25" s="68">
        <v>503</v>
      </c>
      <c r="B25" s="3" t="s">
        <v>21</v>
      </c>
      <c r="C25" s="277" t="s">
        <v>52</v>
      </c>
      <c r="D25" s="547" t="s">
        <v>51</v>
      </c>
      <c r="E25" s="276" t="e">
        <f>INDEX('PY1 Data(H)'!$A$1:$CX$145,MATCH('Unit Data from Audit Worksheet'!$A25,'PY1 Data(H)'!$A$1:$A$145,0),MATCH('Unit Data from Audit Worksheet'!$D$2,'PY1 Data(H)'!$A$1:$CX$1,0))</f>
        <v>#N/A</v>
      </c>
      <c r="F25" s="131">
        <v>0</v>
      </c>
      <c r="G25" s="489">
        <f>IF(F25&lt;0,"Note: Number is normally positive.",)</f>
        <v>0</v>
      </c>
      <c r="H25" s="491"/>
      <c r="I25" s="736"/>
      <c r="J25"/>
    </row>
    <row r="26" spans="1:10" ht="27" customHeight="1" x14ac:dyDescent="0.3">
      <c r="A26" s="68"/>
      <c r="B26" s="550" t="s">
        <v>53</v>
      </c>
      <c r="C26" s="497"/>
      <c r="D26" s="551"/>
      <c r="E26" s="333"/>
      <c r="F26" s="321"/>
      <c r="G26" s="500"/>
      <c r="H26" s="491"/>
      <c r="I26" s="736"/>
      <c r="J26"/>
    </row>
    <row r="27" spans="1:10" ht="49.5" customHeight="1" x14ac:dyDescent="0.3">
      <c r="A27" s="68">
        <v>388</v>
      </c>
      <c r="B27" s="3" t="s">
        <v>24</v>
      </c>
      <c r="C27" s="3" t="s">
        <v>58</v>
      </c>
      <c r="D27" s="547" t="s">
        <v>54</v>
      </c>
      <c r="E27" s="276" t="e">
        <f>INDEX('PY1 Data(H)'!$A$1:$CX$145,MATCH('Unit Data from Audit Worksheet'!$A27,'PY1 Data(H)'!$A$1:$A$145,0),MATCH('Unit Data from Audit Worksheet'!$D$2,'PY1 Data(H)'!$A$1:$CX$1,0))</f>
        <v>#N/A</v>
      </c>
      <c r="F27" s="135">
        <v>0</v>
      </c>
      <c r="G27" s="489">
        <f t="shared" ref="G27:G33" si="0">IF(F27&lt;0,"Error: Enter as positive.",)</f>
        <v>0</v>
      </c>
      <c r="H27" s="491"/>
      <c r="I27" s="736"/>
      <c r="J27"/>
    </row>
    <row r="28" spans="1:10" ht="51.75" customHeight="1" x14ac:dyDescent="0.3">
      <c r="A28" s="68">
        <v>339</v>
      </c>
      <c r="B28" s="3" t="s">
        <v>22</v>
      </c>
      <c r="C28" s="3" t="s">
        <v>58</v>
      </c>
      <c r="D28" s="547" t="s">
        <v>55</v>
      </c>
      <c r="E28" s="276" t="e">
        <f>INDEX('PY1 Data(H)'!$A$1:$CX$145,MATCH('Unit Data from Audit Worksheet'!$A28,'PY1 Data(H)'!$A$1:$A$145,0),MATCH('Unit Data from Audit Worksheet'!$D$2,'PY1 Data(H)'!$A$1:$CX$1,0))</f>
        <v>#N/A</v>
      </c>
      <c r="F28" s="135">
        <v>0</v>
      </c>
      <c r="G28" s="489">
        <f t="shared" si="0"/>
        <v>0</v>
      </c>
      <c r="H28" s="491"/>
      <c r="I28" s="736"/>
      <c r="J28"/>
    </row>
    <row r="29" spans="1:10" ht="50.25" customHeight="1" x14ac:dyDescent="0.3">
      <c r="A29" s="68">
        <v>504</v>
      </c>
      <c r="B29" s="3" t="s">
        <v>22</v>
      </c>
      <c r="C29" s="3" t="s">
        <v>58</v>
      </c>
      <c r="D29" s="547" t="s">
        <v>56</v>
      </c>
      <c r="E29" s="276" t="e">
        <f>INDEX('PY1 Data(H)'!$A$1:$CX$145,MATCH('Unit Data from Audit Worksheet'!$A29,'PY1 Data(H)'!$A$1:$A$145,0),MATCH('Unit Data from Audit Worksheet'!$D$2,'PY1 Data(H)'!$A$1:$CX$1,0))</f>
        <v>#N/A</v>
      </c>
      <c r="F29" s="135">
        <v>0</v>
      </c>
      <c r="G29" s="489">
        <f t="shared" si="0"/>
        <v>0</v>
      </c>
      <c r="H29" s="491"/>
      <c r="I29" s="736"/>
      <c r="J29"/>
    </row>
    <row r="30" spans="1:10" ht="60" customHeight="1" x14ac:dyDescent="0.3">
      <c r="A30" s="68">
        <v>505</v>
      </c>
      <c r="B30" s="3" t="s">
        <v>22</v>
      </c>
      <c r="C30" s="3" t="s">
        <v>58</v>
      </c>
      <c r="D30" s="552" t="s">
        <v>57</v>
      </c>
      <c r="E30" s="276" t="e">
        <f>INDEX('PY1 Data(H)'!$A$1:$CX$145,MATCH('Unit Data from Audit Worksheet'!$A30,'PY1 Data(H)'!$A$1:$A$145,0),MATCH('Unit Data from Audit Worksheet'!$D$2,'PY1 Data(H)'!$A$1:$CX$1,0))</f>
        <v>#N/A</v>
      </c>
      <c r="F30" s="135">
        <v>0</v>
      </c>
      <c r="G30" s="489">
        <f t="shared" si="0"/>
        <v>0</v>
      </c>
      <c r="H30" s="491"/>
      <c r="I30" s="736"/>
      <c r="J30"/>
    </row>
    <row r="31" spans="1:10" ht="67.95" customHeight="1" x14ac:dyDescent="0.3">
      <c r="A31" s="68">
        <v>341</v>
      </c>
      <c r="B31" s="3" t="s">
        <v>22</v>
      </c>
      <c r="C31" s="3" t="s">
        <v>58</v>
      </c>
      <c r="D31" s="18" t="s">
        <v>275</v>
      </c>
      <c r="E31" s="276" t="e">
        <f>INDEX('PY1 Data(H)'!$A$1:$CX$145,MATCH('Unit Data from Audit Worksheet'!$A31,'PY1 Data(H)'!$A$1:$A$145,0),MATCH('Unit Data from Audit Worksheet'!$D$2,'PY1 Data(H)'!$A$1:$CX$1,0))</f>
        <v>#N/A</v>
      </c>
      <c r="F31" s="135">
        <v>0</v>
      </c>
      <c r="G31" s="489">
        <f t="shared" si="0"/>
        <v>0</v>
      </c>
      <c r="H31" s="491"/>
      <c r="I31" s="736"/>
      <c r="J31"/>
    </row>
    <row r="32" spans="1:10" ht="44.25" customHeight="1" x14ac:dyDescent="0.3">
      <c r="A32" s="68">
        <v>386</v>
      </c>
      <c r="B32" s="3" t="s">
        <v>22</v>
      </c>
      <c r="C32" s="3" t="s">
        <v>58</v>
      </c>
      <c r="D32" s="547" t="s">
        <v>276</v>
      </c>
      <c r="E32" s="276" t="e">
        <f>INDEX('PY1 Data(H)'!$A$1:$CX$145,MATCH('Unit Data from Audit Worksheet'!$A32,'PY1 Data(H)'!$A$1:$A$145,0),MATCH('Unit Data from Audit Worksheet'!$D$2,'PY1 Data(H)'!$A$1:$CX$1,0))</f>
        <v>#N/A</v>
      </c>
      <c r="F32" s="135">
        <v>0</v>
      </c>
      <c r="G32" s="489">
        <f t="shared" si="0"/>
        <v>0</v>
      </c>
      <c r="H32" s="491"/>
      <c r="I32" s="736"/>
      <c r="J32"/>
    </row>
    <row r="33" spans="1:122" ht="48.75" customHeight="1" x14ac:dyDescent="0.3">
      <c r="A33" s="68">
        <v>387</v>
      </c>
      <c r="B33" s="3" t="s">
        <v>24</v>
      </c>
      <c r="C33" s="3" t="s">
        <v>58</v>
      </c>
      <c r="D33" s="547" t="s">
        <v>277</v>
      </c>
      <c r="E33" s="276" t="e">
        <f>INDEX('PY1 Data(H)'!$A$1:$CX$145,MATCH('Unit Data from Audit Worksheet'!$A33,'PY1 Data(H)'!$A$1:$A$145,0),MATCH('Unit Data from Audit Worksheet'!$D$2,'PY1 Data(H)'!$A$1:$CX$1,0))</f>
        <v>#N/A</v>
      </c>
      <c r="F33" s="135">
        <v>0</v>
      </c>
      <c r="G33" s="489">
        <f t="shared" si="0"/>
        <v>0</v>
      </c>
      <c r="H33" s="491"/>
      <c r="I33" s="736"/>
      <c r="J33"/>
    </row>
    <row r="34" spans="1:122" ht="92.25" customHeight="1" x14ac:dyDescent="0.3">
      <c r="A34" s="68">
        <v>389</v>
      </c>
      <c r="B34" s="3" t="s">
        <v>24</v>
      </c>
      <c r="C34" s="3" t="s">
        <v>58</v>
      </c>
      <c r="D34" s="18" t="s">
        <v>278</v>
      </c>
      <c r="E34" s="276" t="e">
        <f>INDEX('PY1 Data(H)'!$A$1:$CX$145,MATCH('Unit Data from Audit Worksheet'!$A34,'PY1 Data(H)'!$A$1:$A$145,0),MATCH('Unit Data from Audit Worksheet'!$D$2,'PY1 Data(H)'!$A$1:$CX$1,0))</f>
        <v>#N/A</v>
      </c>
      <c r="F34" s="134">
        <v>0</v>
      </c>
      <c r="G34" s="489"/>
      <c r="H34" s="491"/>
      <c r="I34" s="736"/>
      <c r="J34"/>
    </row>
    <row r="35" spans="1:122" ht="138" customHeight="1" x14ac:dyDescent="0.3">
      <c r="A35" s="68">
        <v>255</v>
      </c>
      <c r="B35" s="3" t="s">
        <v>22</v>
      </c>
      <c r="C35" s="3" t="s">
        <v>58</v>
      </c>
      <c r="D35" s="18" t="s">
        <v>279</v>
      </c>
      <c r="E35" s="276" t="e">
        <f>INDEX('PY1 Data(H)'!$A$1:$CX$145,MATCH('Unit Data from Audit Worksheet'!$A35,'PY1 Data(H)'!$A$1:$A$145,0),MATCH('Unit Data from Audit Worksheet'!$D$2,'PY1 Data(H)'!$A$1:$CX$1,0))</f>
        <v>#N/A</v>
      </c>
      <c r="F35" s="135">
        <v>0</v>
      </c>
      <c r="G35" s="489">
        <f>IF(H35=0,,"Error: Total revenues less total expenses do not equal total change in net position. Account numbers 339+504+505+341+386-387+389-388-255 = 0  The amount the formula is off is located in the cell to the right")</f>
        <v>0</v>
      </c>
      <c r="H35" s="492">
        <f>F28+F29+F30+F31+F32-F33+F34-F27-F35</f>
        <v>0</v>
      </c>
      <c r="I35" s="736"/>
      <c r="J35"/>
    </row>
    <row r="36" spans="1:122" ht="138" customHeight="1" x14ac:dyDescent="0.3">
      <c r="A36" s="68">
        <v>376</v>
      </c>
      <c r="B36" s="3" t="s">
        <v>22</v>
      </c>
      <c r="C36" s="3" t="s">
        <v>58</v>
      </c>
      <c r="D36" s="18" t="s">
        <v>280</v>
      </c>
      <c r="E36" s="276" t="e">
        <f>INDEX('PY1 Data(H)'!$A$1:$CX$145,MATCH('Unit Data from Audit Worksheet'!$A36,'PY1 Data(H)'!$A$1:$A$145,0),MATCH('Unit Data from Audit Worksheet'!$D$2,'PY1 Data(H)'!$A$1:$CX$1,0))</f>
        <v>#N/A</v>
      </c>
      <c r="F36" s="135">
        <v>0</v>
      </c>
      <c r="G36" s="501" t="e">
        <f>IF(H36=0,,"Error: Beginning Balance does not agree with our records.  Account numbers  252+253+254-255-376-(Prior Year 252+253+254)=0  The amount the formula is off is located in the cell to the right")</f>
        <v>#N/A</v>
      </c>
      <c r="H36" s="675" t="e">
        <f>F20+F21+F22-F35-F36-(E20+E21+E22)</f>
        <v>#N/A</v>
      </c>
      <c r="I36" s="737" t="e">
        <f>IF(H36=0," ","If the out of balance is because prior years data is not populated in cells E20,E21,E22, disregard the error message.  Do not include prior year's ending balances in cell F36")</f>
        <v>#N/A</v>
      </c>
      <c r="J36"/>
    </row>
    <row r="37" spans="1:122" ht="25.5" customHeight="1" x14ac:dyDescent="0.3">
      <c r="A37" s="68"/>
      <c r="B37" s="550" t="s">
        <v>135</v>
      </c>
      <c r="C37" s="497"/>
      <c r="D37" s="551"/>
      <c r="E37" s="333"/>
      <c r="F37" s="321"/>
      <c r="G37" s="500"/>
      <c r="H37" s="491"/>
      <c r="I37" s="736"/>
      <c r="J37"/>
    </row>
    <row r="38" spans="1:122" s="16" customFormat="1" ht="86.25" customHeight="1" x14ac:dyDescent="0.3">
      <c r="A38" s="68">
        <v>592</v>
      </c>
      <c r="B38" s="277" t="s">
        <v>23</v>
      </c>
      <c r="C38" s="277" t="s">
        <v>137</v>
      </c>
      <c r="D38" s="18" t="s">
        <v>281</v>
      </c>
      <c r="E38" s="276" t="e">
        <f>INDEX('PY1 Data(H)'!$A$1:$CX$145,MATCH('Unit Data from Audit Worksheet'!$A38,'PY1 Data(H)'!$A$1:$A$145,0),MATCH('Unit Data from Audit Worksheet'!$D$2,'PY1 Data(H)'!$A$1:$CX$1,0))</f>
        <v>#N/A</v>
      </c>
      <c r="F38" s="135">
        <v>0</v>
      </c>
      <c r="G38" s="489"/>
      <c r="H38" s="490"/>
      <c r="I38" s="732"/>
      <c r="J38"/>
      <c r="L38"/>
      <c r="N38" s="136"/>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row>
    <row r="39" spans="1:122" s="16" customFormat="1" ht="71.25" customHeight="1" thickBot="1" x14ac:dyDescent="0.35">
      <c r="A39" s="68">
        <v>591</v>
      </c>
      <c r="B39" s="277" t="s">
        <v>23</v>
      </c>
      <c r="C39" s="277" t="s">
        <v>137</v>
      </c>
      <c r="D39" s="547" t="s">
        <v>138</v>
      </c>
      <c r="E39" s="276" t="e">
        <f>INDEX('PY1 Data(H)'!$A$1:$CX$145,MATCH('Unit Data from Audit Worksheet'!$A39,'PY1 Data(H)'!$A$1:$A$145,0),MATCH('Unit Data from Audit Worksheet'!$D$2,'PY1 Data(H)'!$A$1:$CX$1,0))</f>
        <v>#N/A</v>
      </c>
      <c r="F39" s="135">
        <v>0</v>
      </c>
      <c r="G39" s="489">
        <f>IF(F39&lt;0,"Error: Enter as positive.",)</f>
        <v>0</v>
      </c>
      <c r="H39" s="490"/>
      <c r="I39" s="732"/>
      <c r="J39"/>
      <c r="L39"/>
      <c r="N39" s="136"/>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row>
    <row r="40" spans="1:122" s="16" customFormat="1" ht="25.5" customHeight="1" thickBot="1" x14ac:dyDescent="0.35">
      <c r="A40" s="532"/>
      <c r="B40" s="763" t="s">
        <v>865</v>
      </c>
      <c r="C40" s="764"/>
      <c r="D40" s="764"/>
      <c r="E40" s="764"/>
      <c r="F40" s="764"/>
      <c r="G40" s="765"/>
      <c r="H40" s="490"/>
      <c r="I40" s="732"/>
      <c r="J40" s="128"/>
      <c r="L40" s="128"/>
      <c r="N40" s="136"/>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c r="CM40" s="128"/>
      <c r="CN40" s="128"/>
      <c r="CO40" s="128"/>
      <c r="CP40" s="128"/>
      <c r="CQ40" s="128"/>
      <c r="CR40" s="128"/>
      <c r="CS40" s="128"/>
      <c r="CT40" s="128"/>
      <c r="CU40" s="128"/>
      <c r="CV40" s="128"/>
      <c r="CW40" s="128"/>
      <c r="CX40" s="128"/>
      <c r="CY40" s="128"/>
      <c r="CZ40" s="128"/>
      <c r="DA40" s="128"/>
      <c r="DB40" s="128"/>
      <c r="DC40" s="128"/>
      <c r="DD40" s="128"/>
      <c r="DE40" s="128"/>
      <c r="DF40" s="128"/>
      <c r="DG40" s="128"/>
      <c r="DH40" s="128"/>
      <c r="DI40" s="128"/>
      <c r="DJ40" s="128"/>
      <c r="DK40" s="128"/>
      <c r="DL40" s="128"/>
      <c r="DM40" s="128"/>
      <c r="DN40" s="128"/>
      <c r="DO40" s="128"/>
      <c r="DP40" s="128"/>
      <c r="DQ40" s="128"/>
      <c r="DR40" s="128"/>
    </row>
    <row r="41" spans="1:122" s="16" customFormat="1" ht="15" customHeight="1" x14ac:dyDescent="0.3">
      <c r="A41" s="532"/>
      <c r="B41" s="766" t="s">
        <v>866</v>
      </c>
      <c r="C41" s="767"/>
      <c r="D41" s="767"/>
      <c r="E41" s="767"/>
      <c r="F41" s="767"/>
      <c r="G41" s="768"/>
      <c r="H41" s="490"/>
      <c r="I41" s="732"/>
      <c r="J41" s="128"/>
      <c r="L41" s="128"/>
      <c r="N41" s="136"/>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c r="CM41" s="128"/>
      <c r="CN41" s="128"/>
      <c r="CO41" s="128"/>
      <c r="CP41" s="128"/>
      <c r="CQ41" s="128"/>
      <c r="CR41" s="128"/>
      <c r="CS41" s="128"/>
      <c r="CT41" s="128"/>
      <c r="CU41" s="128"/>
      <c r="CV41" s="128"/>
      <c r="CW41" s="128"/>
      <c r="CX41" s="128"/>
      <c r="CY41" s="128"/>
      <c r="CZ41" s="128"/>
      <c r="DA41" s="128"/>
      <c r="DB41" s="128"/>
      <c r="DC41" s="128"/>
      <c r="DD41" s="128"/>
      <c r="DE41" s="128"/>
      <c r="DF41" s="128"/>
      <c r="DG41" s="128"/>
      <c r="DH41" s="128"/>
      <c r="DI41" s="128"/>
      <c r="DJ41" s="128"/>
      <c r="DK41" s="128"/>
      <c r="DL41" s="128"/>
      <c r="DM41" s="128"/>
      <c r="DN41" s="128"/>
      <c r="DO41" s="128"/>
      <c r="DP41" s="128"/>
      <c r="DQ41" s="128"/>
      <c r="DR41" s="128"/>
    </row>
    <row r="42" spans="1:122" s="16" customFormat="1" ht="15" customHeight="1" x14ac:dyDescent="0.3">
      <c r="A42" s="532"/>
      <c r="B42" s="769" t="s">
        <v>867</v>
      </c>
      <c r="C42" s="770"/>
      <c r="D42" s="770"/>
      <c r="E42" s="770"/>
      <c r="F42" s="770"/>
      <c r="G42" s="771"/>
      <c r="H42" s="490"/>
      <c r="I42" s="732"/>
      <c r="J42" s="128"/>
      <c r="L42" s="128"/>
      <c r="N42" s="136"/>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c r="CM42" s="128"/>
      <c r="CN42" s="128"/>
      <c r="CO42" s="128"/>
      <c r="CP42" s="128"/>
      <c r="CQ42" s="128"/>
      <c r="CR42" s="128"/>
      <c r="CS42" s="128"/>
      <c r="CT42" s="128"/>
      <c r="CU42" s="128"/>
      <c r="CV42" s="128"/>
      <c r="CW42" s="128"/>
      <c r="CX42" s="128"/>
      <c r="CY42" s="128"/>
      <c r="CZ42" s="128"/>
      <c r="DA42" s="128"/>
      <c r="DB42" s="128"/>
      <c r="DC42" s="128"/>
      <c r="DD42" s="128"/>
      <c r="DE42" s="128"/>
      <c r="DF42" s="128"/>
      <c r="DG42" s="128"/>
      <c r="DH42" s="128"/>
      <c r="DI42" s="128"/>
      <c r="DJ42" s="128"/>
      <c r="DK42" s="128"/>
      <c r="DL42" s="128"/>
      <c r="DM42" s="128"/>
      <c r="DN42" s="128"/>
      <c r="DO42" s="128"/>
      <c r="DP42" s="128"/>
      <c r="DQ42" s="128"/>
      <c r="DR42" s="128"/>
    </row>
    <row r="43" spans="1:122" s="16" customFormat="1" ht="15" customHeight="1" x14ac:dyDescent="0.3">
      <c r="A43" s="532"/>
      <c r="B43" s="772" t="s">
        <v>868</v>
      </c>
      <c r="C43" s="770"/>
      <c r="D43" s="770"/>
      <c r="E43" s="770"/>
      <c r="F43" s="770"/>
      <c r="G43" s="771"/>
      <c r="H43" s="490"/>
      <c r="I43" s="732"/>
      <c r="J43" s="128"/>
      <c r="L43" s="128"/>
      <c r="N43" s="136"/>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c r="CM43" s="128"/>
      <c r="CN43" s="128"/>
      <c r="CO43" s="128"/>
      <c r="CP43" s="128"/>
      <c r="CQ43" s="128"/>
      <c r="CR43" s="128"/>
      <c r="CS43" s="128"/>
      <c r="CT43" s="128"/>
      <c r="CU43" s="128"/>
      <c r="CV43" s="128"/>
      <c r="CW43" s="128"/>
      <c r="CX43" s="128"/>
      <c r="CY43" s="128"/>
      <c r="CZ43" s="128"/>
      <c r="DA43" s="128"/>
      <c r="DB43" s="128"/>
      <c r="DC43" s="128"/>
      <c r="DD43" s="128"/>
      <c r="DE43" s="128"/>
      <c r="DF43" s="128"/>
      <c r="DG43" s="128"/>
      <c r="DH43" s="128"/>
      <c r="DI43" s="128"/>
      <c r="DJ43" s="128"/>
      <c r="DK43" s="128"/>
      <c r="DL43" s="128"/>
      <c r="DM43" s="128"/>
      <c r="DN43" s="128"/>
      <c r="DO43" s="128"/>
      <c r="DP43" s="128"/>
      <c r="DQ43" s="128"/>
      <c r="DR43" s="128"/>
    </row>
    <row r="44" spans="1:122" s="16" customFormat="1" ht="15" customHeight="1" thickBot="1" x14ac:dyDescent="0.35">
      <c r="A44" s="532"/>
      <c r="B44" s="773" t="s">
        <v>869</v>
      </c>
      <c r="C44" s="774"/>
      <c r="D44" s="774"/>
      <c r="E44" s="774"/>
      <c r="F44" s="774"/>
      <c r="G44" s="775"/>
      <c r="H44" s="490"/>
      <c r="I44" s="732"/>
      <c r="J44" s="128"/>
      <c r="L44" s="128"/>
      <c r="N44" s="136"/>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c r="CE44" s="128"/>
      <c r="CF44" s="128"/>
      <c r="CG44" s="128"/>
      <c r="CH44" s="128"/>
      <c r="CI44" s="128"/>
      <c r="CJ44" s="128"/>
      <c r="CK44" s="128"/>
      <c r="CL44" s="128"/>
      <c r="CM44" s="128"/>
      <c r="CN44" s="128"/>
      <c r="CO44" s="128"/>
      <c r="CP44" s="128"/>
      <c r="CQ44" s="128"/>
      <c r="CR44" s="128"/>
      <c r="CS44" s="128"/>
      <c r="CT44" s="128"/>
      <c r="CU44" s="128"/>
      <c r="CV44" s="128"/>
      <c r="CW44" s="128"/>
      <c r="CX44" s="128"/>
      <c r="CY44" s="128"/>
      <c r="CZ44" s="128"/>
      <c r="DA44" s="128"/>
      <c r="DB44" s="128"/>
      <c r="DC44" s="128"/>
      <c r="DD44" s="128"/>
      <c r="DE44" s="128"/>
      <c r="DF44" s="128"/>
      <c r="DG44" s="128"/>
      <c r="DH44" s="128"/>
      <c r="DI44" s="128"/>
      <c r="DJ44" s="128"/>
      <c r="DK44" s="128"/>
      <c r="DL44" s="128"/>
      <c r="DM44" s="128"/>
      <c r="DN44" s="128"/>
      <c r="DO44" s="128"/>
      <c r="DP44" s="128"/>
      <c r="DQ44" s="128"/>
      <c r="DR44" s="128"/>
    </row>
    <row r="45" spans="1:122" s="16" customFormat="1" ht="71.25" customHeight="1" x14ac:dyDescent="0.3">
      <c r="A45" s="532">
        <v>1072</v>
      </c>
      <c r="B45" s="581"/>
      <c r="C45" s="536" t="s">
        <v>870</v>
      </c>
      <c r="D45" s="776" t="s">
        <v>874</v>
      </c>
      <c r="E45" s="276" t="e">
        <f>INDEX('PY1 Data(H)'!$A$1:$CX$145,MATCH('Unit Data from Audit Worksheet'!$A45,'PY1 Data(H)'!$A$1:$A$145,0),MATCH('Unit Data from Audit Worksheet'!$D$2,'PY1 Data(H)'!$A$1:$CX$1,0))</f>
        <v>#N/A</v>
      </c>
      <c r="F45" s="301">
        <v>0</v>
      </c>
      <c r="G45" s="674"/>
      <c r="H45" s="490"/>
      <c r="I45" s="732"/>
      <c r="J45" s="128"/>
      <c r="L45" s="128"/>
      <c r="N45" s="136"/>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c r="CU45" s="128"/>
      <c r="CV45" s="128"/>
      <c r="CW45" s="128"/>
      <c r="CX45" s="128"/>
      <c r="CY45" s="128"/>
      <c r="CZ45" s="128"/>
      <c r="DA45" s="128"/>
      <c r="DB45" s="128"/>
      <c r="DC45" s="128"/>
      <c r="DD45" s="128"/>
      <c r="DE45" s="128"/>
      <c r="DF45" s="128"/>
      <c r="DG45" s="128"/>
      <c r="DH45" s="128"/>
      <c r="DI45" s="128"/>
      <c r="DJ45" s="128"/>
      <c r="DK45" s="128"/>
      <c r="DL45" s="128"/>
      <c r="DM45" s="128"/>
      <c r="DN45" s="128"/>
      <c r="DO45" s="128"/>
      <c r="DP45" s="128"/>
      <c r="DQ45" s="128"/>
      <c r="DR45" s="128"/>
    </row>
    <row r="46" spans="1:122" s="16" customFormat="1" ht="71.25" customHeight="1" x14ac:dyDescent="0.3">
      <c r="A46" s="532">
        <v>1073</v>
      </c>
      <c r="B46" s="581"/>
      <c r="C46" s="777" t="s">
        <v>870</v>
      </c>
      <c r="D46" s="776" t="s">
        <v>875</v>
      </c>
      <c r="E46" s="276" t="e">
        <f>INDEX('PY1 Data(H)'!$A$1:$CX$145,MATCH('Unit Data from Audit Worksheet'!$A46,'PY1 Data(H)'!$A$1:$A$145,0),MATCH('Unit Data from Audit Worksheet'!$D$2,'PY1 Data(H)'!$A$1:$CX$1,0))</f>
        <v>#N/A</v>
      </c>
      <c r="F46" s="301">
        <v>0</v>
      </c>
      <c r="G46" s="674"/>
      <c r="H46" s="490"/>
      <c r="I46" s="732"/>
      <c r="J46" s="128"/>
      <c r="L46" s="128"/>
      <c r="N46" s="136"/>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c r="CU46" s="128"/>
      <c r="CV46" s="128"/>
      <c r="CW46" s="128"/>
      <c r="CX46" s="128"/>
      <c r="CY46" s="128"/>
      <c r="CZ46" s="128"/>
      <c r="DA46" s="128"/>
      <c r="DB46" s="128"/>
      <c r="DC46" s="128"/>
      <c r="DD46" s="128"/>
      <c r="DE46" s="128"/>
      <c r="DF46" s="128"/>
      <c r="DG46" s="128"/>
      <c r="DH46" s="128"/>
      <c r="DI46" s="128"/>
      <c r="DJ46" s="128"/>
      <c r="DK46" s="128"/>
      <c r="DL46" s="128"/>
      <c r="DM46" s="128"/>
      <c r="DN46" s="128"/>
      <c r="DO46" s="128"/>
      <c r="DP46" s="128"/>
      <c r="DQ46" s="128"/>
      <c r="DR46" s="128"/>
    </row>
    <row r="47" spans="1:122" s="16" customFormat="1" ht="71.25" customHeight="1" x14ac:dyDescent="0.3">
      <c r="A47" s="532">
        <v>1074</v>
      </c>
      <c r="B47" s="581"/>
      <c r="C47" s="536" t="s">
        <v>873</v>
      </c>
      <c r="D47" s="776" t="s">
        <v>876</v>
      </c>
      <c r="E47" s="276" t="e">
        <f>INDEX('PY1 Data(H)'!$A$1:$CX$145,MATCH('Unit Data from Audit Worksheet'!$A47,'PY1 Data(H)'!$A$1:$A$145,0),MATCH('Unit Data from Audit Worksheet'!$D$2,'PY1 Data(H)'!$A$1:$CX$1,0))</f>
        <v>#N/A</v>
      </c>
      <c r="F47" s="301">
        <v>0</v>
      </c>
      <c r="G47" s="674"/>
      <c r="H47" s="490"/>
      <c r="I47" s="732"/>
      <c r="J47" s="128"/>
      <c r="L47" s="128"/>
      <c r="N47" s="136"/>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c r="CU47" s="128"/>
      <c r="CV47" s="128"/>
      <c r="CW47" s="128"/>
      <c r="CX47" s="128"/>
      <c r="CY47" s="128"/>
      <c r="CZ47" s="128"/>
      <c r="DA47" s="128"/>
      <c r="DB47" s="128"/>
      <c r="DC47" s="128"/>
      <c r="DD47" s="128"/>
      <c r="DE47" s="128"/>
      <c r="DF47" s="128"/>
      <c r="DG47" s="128"/>
      <c r="DH47" s="128"/>
      <c r="DI47" s="128"/>
      <c r="DJ47" s="128"/>
      <c r="DK47" s="128"/>
      <c r="DL47" s="128"/>
      <c r="DM47" s="128"/>
      <c r="DN47" s="128"/>
      <c r="DO47" s="128"/>
      <c r="DP47" s="128"/>
      <c r="DQ47" s="128"/>
      <c r="DR47" s="128"/>
    </row>
    <row r="48" spans="1:122" ht="27" customHeight="1" x14ac:dyDescent="0.3">
      <c r="A48" s="68"/>
      <c r="B48" s="550" t="s">
        <v>59</v>
      </c>
      <c r="C48" s="497"/>
      <c r="D48" s="553"/>
      <c r="E48" s="333"/>
      <c r="F48" s="323"/>
      <c r="G48" s="502"/>
      <c r="H48" s="491"/>
      <c r="I48" s="736"/>
      <c r="J48"/>
    </row>
    <row r="49" spans="1:122" s="16" customFormat="1" ht="55.5" customHeight="1" x14ac:dyDescent="0.3">
      <c r="A49" s="68">
        <v>506</v>
      </c>
      <c r="B49" s="579" t="s">
        <v>21</v>
      </c>
      <c r="C49" s="579" t="s">
        <v>63</v>
      </c>
      <c r="D49" s="547" t="s">
        <v>282</v>
      </c>
      <c r="E49" s="276" t="e">
        <f>INDEX('PY1 Data(H)'!$A$1:$CX$145,MATCH('Unit Data from Audit Worksheet'!$A49,'PY1 Data(H)'!$A$1:$A$145,0),MATCH('Unit Data from Audit Worksheet'!$D$2,'PY1 Data(H)'!$A$1:$CX$1,0))</f>
        <v>#N/A</v>
      </c>
      <c r="F49" s="135">
        <v>0</v>
      </c>
      <c r="G49" s="489">
        <f>IF(F49&lt;0,"Note: Number is normally positive.",)</f>
        <v>0</v>
      </c>
      <c r="H49" s="490"/>
      <c r="I49" s="736"/>
      <c r="J49"/>
      <c r="L49"/>
      <c r="N49" s="136"/>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row>
    <row r="50" spans="1:122" s="16" customFormat="1" ht="45.75" customHeight="1" x14ac:dyDescent="0.3">
      <c r="A50" s="68">
        <v>536</v>
      </c>
      <c r="B50" s="579" t="s">
        <v>21</v>
      </c>
      <c r="C50" s="579" t="s">
        <v>63</v>
      </c>
      <c r="D50" s="547" t="s">
        <v>60</v>
      </c>
      <c r="E50" s="276" t="e">
        <f>INDEX('PY1 Data(H)'!$A$1:$CX$145,MATCH('Unit Data from Audit Worksheet'!$A50,'PY1 Data(H)'!$A$1:$A$145,0),MATCH('Unit Data from Audit Worksheet'!$D$2,'PY1 Data(H)'!$A$1:$CX$1,0))</f>
        <v>#N/A</v>
      </c>
      <c r="F50" s="135">
        <v>0</v>
      </c>
      <c r="G50" s="489">
        <f>IF(F50&lt;0,"Note: Number is normally positive.",)</f>
        <v>0</v>
      </c>
      <c r="H50" s="490"/>
      <c r="I50" s="732"/>
      <c r="J50"/>
      <c r="L50"/>
      <c r="N50" s="136"/>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row>
    <row r="51" spans="1:122" s="16" customFormat="1" ht="51.75" customHeight="1" x14ac:dyDescent="0.3">
      <c r="A51" s="68">
        <v>586</v>
      </c>
      <c r="B51" s="579" t="s">
        <v>23</v>
      </c>
      <c r="C51" s="579" t="s">
        <v>63</v>
      </c>
      <c r="D51" s="554" t="s">
        <v>127</v>
      </c>
      <c r="E51" s="276" t="e">
        <f>INDEX('PY1 Data(H)'!$A$1:$CX$145,MATCH('Unit Data from Audit Worksheet'!$A51,'PY1 Data(H)'!$A$1:$A$145,0),MATCH('Unit Data from Audit Worksheet'!$D$2,'PY1 Data(H)'!$A$1:$CX$1,0))</f>
        <v>#N/A</v>
      </c>
      <c r="F51" s="135">
        <v>0</v>
      </c>
      <c r="G51" s="489">
        <f>IF(F51&lt;0,"Note: Number is normally positive.",)</f>
        <v>0</v>
      </c>
      <c r="H51" s="490"/>
      <c r="I51" s="732"/>
      <c r="J51"/>
      <c r="L51"/>
      <c r="N51" s="136"/>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row>
    <row r="52" spans="1:122" ht="37.5" customHeight="1" x14ac:dyDescent="0.3">
      <c r="A52" s="68">
        <v>379</v>
      </c>
      <c r="B52" s="579" t="s">
        <v>24</v>
      </c>
      <c r="C52" s="579" t="s">
        <v>63</v>
      </c>
      <c r="D52" s="547" t="s">
        <v>46</v>
      </c>
      <c r="E52" s="276" t="e">
        <f>INDEX('PY1 Data(H)'!$A$1:$CX$145,MATCH('Unit Data from Audit Worksheet'!$A52,'PY1 Data(H)'!$A$1:$A$145,0),MATCH('Unit Data from Audit Worksheet'!$D$2,'PY1 Data(H)'!$A$1:$CX$1,0))</f>
        <v>#N/A</v>
      </c>
      <c r="F52" s="135">
        <v>0</v>
      </c>
      <c r="G52" s="489">
        <f>IF((F49+F50)&gt;F52,"Error: Please review account numbers (506+536)&gt;379",)</f>
        <v>0</v>
      </c>
      <c r="H52" s="491"/>
      <c r="I52" s="736"/>
      <c r="J52"/>
    </row>
    <row r="53" spans="1:122" ht="99.75" customHeight="1" x14ac:dyDescent="0.3">
      <c r="A53" s="68">
        <v>4</v>
      </c>
      <c r="B53" s="579" t="s">
        <v>21</v>
      </c>
      <c r="C53" s="579" t="s">
        <v>63</v>
      </c>
      <c r="D53" s="138" t="s">
        <v>283</v>
      </c>
      <c r="E53" s="276" t="e">
        <f>INDEX('PY1 Data(H)'!$A$1:$CX$145,MATCH('Unit Data from Audit Worksheet'!$A53,'PY1 Data(H)'!$A$1:$A$145,0),MATCH('Unit Data from Audit Worksheet'!$D$2,'PY1 Data(H)'!$A$1:$CX$1,0))</f>
        <v>#N/A</v>
      </c>
      <c r="F53" s="135">
        <v>0</v>
      </c>
      <c r="G53" s="489">
        <f t="shared" ref="G53:G57" si="1">IF(F53&lt;0,"Error: Enter as positive.",)</f>
        <v>0</v>
      </c>
      <c r="H53" s="491"/>
      <c r="I53" s="736"/>
      <c r="J53"/>
    </row>
    <row r="54" spans="1:122" ht="132" customHeight="1" x14ac:dyDescent="0.3">
      <c r="A54" s="68">
        <v>5</v>
      </c>
      <c r="B54" s="579" t="s">
        <v>21</v>
      </c>
      <c r="C54" s="579" t="s">
        <v>63</v>
      </c>
      <c r="D54" s="156" t="s">
        <v>284</v>
      </c>
      <c r="E54" s="276" t="e">
        <f>INDEX('PY1 Data(H)'!$A$1:$CX$145,MATCH('Unit Data from Audit Worksheet'!$A54,'PY1 Data(H)'!$A$1:$A$145,0),MATCH('Unit Data from Audit Worksheet'!$D$2,'PY1 Data(H)'!$A$1:$CX$1,0))</f>
        <v>#N/A</v>
      </c>
      <c r="F54" s="135">
        <v>0</v>
      </c>
      <c r="G54" s="489">
        <f t="shared" si="1"/>
        <v>0</v>
      </c>
      <c r="H54" s="491"/>
      <c r="I54" s="736"/>
      <c r="J54"/>
    </row>
    <row r="55" spans="1:122" ht="93.75" customHeight="1" x14ac:dyDescent="0.3">
      <c r="A55" s="68">
        <v>380</v>
      </c>
      <c r="B55" s="579" t="s">
        <v>24</v>
      </c>
      <c r="C55" s="579" t="s">
        <v>63</v>
      </c>
      <c r="D55" s="156" t="s">
        <v>285</v>
      </c>
      <c r="E55" s="276" t="e">
        <f>INDEX('PY1 Data(H)'!$A$1:$CX$145,MATCH('Unit Data from Audit Worksheet'!$A55,'PY1 Data(H)'!$A$1:$A$145,0),MATCH('Unit Data from Audit Worksheet'!$D$2,'PY1 Data(H)'!$A$1:$CX$1,0))</f>
        <v>#N/A</v>
      </c>
      <c r="F55" s="135">
        <v>0</v>
      </c>
      <c r="G55" s="489">
        <f t="shared" si="1"/>
        <v>0</v>
      </c>
      <c r="H55" s="491"/>
      <c r="I55" s="736"/>
      <c r="J55"/>
    </row>
    <row r="56" spans="1:122" ht="48.75" customHeight="1" x14ac:dyDescent="0.3">
      <c r="A56" s="68">
        <v>391</v>
      </c>
      <c r="B56" s="579" t="s">
        <v>27</v>
      </c>
      <c r="C56" s="579" t="s">
        <v>63</v>
      </c>
      <c r="D56" s="547" t="s">
        <v>61</v>
      </c>
      <c r="E56" s="276" t="e">
        <f>INDEX('PY1 Data(H)'!$A$1:$CX$145,MATCH('Unit Data from Audit Worksheet'!$A56,'PY1 Data(H)'!$A$1:$A$145,0),MATCH('Unit Data from Audit Worksheet'!$D$2,'PY1 Data(H)'!$A$1:$CX$1,0))</f>
        <v>#N/A</v>
      </c>
      <c r="F56" s="135">
        <v>0</v>
      </c>
      <c r="G56" s="489">
        <f t="shared" si="1"/>
        <v>0</v>
      </c>
      <c r="H56" s="491"/>
      <c r="I56" s="736"/>
      <c r="J56"/>
    </row>
    <row r="57" spans="1:122" ht="51.75" customHeight="1" x14ac:dyDescent="0.3">
      <c r="A57" s="68">
        <v>7</v>
      </c>
      <c r="B57" s="579" t="s">
        <v>27</v>
      </c>
      <c r="C57" s="579" t="s">
        <v>63</v>
      </c>
      <c r="D57" s="547" t="s">
        <v>62</v>
      </c>
      <c r="E57" s="276" t="e">
        <f>INDEX('PY1 Data(H)'!$A$1:$CX$145,MATCH('Unit Data from Audit Worksheet'!$A57,'PY1 Data(H)'!$A$1:$A$145,0),MATCH('Unit Data from Audit Worksheet'!$D$2,'PY1 Data(H)'!$A$1:$CX$1,0))</f>
        <v>#N/A</v>
      </c>
      <c r="F57" s="135">
        <v>0</v>
      </c>
      <c r="G57" s="489">
        <f t="shared" si="1"/>
        <v>0</v>
      </c>
      <c r="H57" s="491"/>
      <c r="I57" s="736"/>
      <c r="J57"/>
    </row>
    <row r="58" spans="1:122" ht="78.75" customHeight="1" x14ac:dyDescent="0.3">
      <c r="A58" s="139">
        <v>645</v>
      </c>
      <c r="B58" s="578" t="s">
        <v>159</v>
      </c>
      <c r="C58" s="578" t="s">
        <v>63</v>
      </c>
      <c r="D58" s="555" t="s">
        <v>173</v>
      </c>
      <c r="E58" s="276" t="e">
        <f>INDEX('PY1 Data(H)'!$A$1:$CX$145,MATCH('Unit Data from Audit Worksheet'!$A58,'PY1 Data(H)'!$A$1:$A$145,0),MATCH('Unit Data from Audit Worksheet'!$D$2,'PY1 Data(H)'!$A$1:$CX$1,0))</f>
        <v>#N/A</v>
      </c>
      <c r="F58" s="135">
        <v>0</v>
      </c>
      <c r="G58" s="489">
        <f>IF(F58&lt;0,"Note: Number is normally positive.",)</f>
        <v>0</v>
      </c>
      <c r="H58" s="490"/>
      <c r="I58" s="732"/>
      <c r="J58"/>
    </row>
    <row r="59" spans="1:122" ht="78.75" customHeight="1" x14ac:dyDescent="0.3">
      <c r="A59" s="139">
        <v>646</v>
      </c>
      <c r="B59" s="578" t="s">
        <v>159</v>
      </c>
      <c r="C59" s="578" t="s">
        <v>63</v>
      </c>
      <c r="D59" s="138" t="s">
        <v>160</v>
      </c>
      <c r="E59" s="276" t="e">
        <f>INDEX('PY1 Data(H)'!$A$1:$CX$145,MATCH('Unit Data from Audit Worksheet'!$A59,'PY1 Data(H)'!$A$1:$A$145,0),MATCH('Unit Data from Audit Worksheet'!$D$2,'PY1 Data(H)'!$A$1:$CX$1,0))</f>
        <v>#N/A</v>
      </c>
      <c r="F59" s="135">
        <v>0</v>
      </c>
      <c r="G59" s="489">
        <f>IF(F59&lt;0,"Note: Number is normally positive.",)</f>
        <v>0</v>
      </c>
      <c r="H59" s="490"/>
      <c r="I59" s="732"/>
      <c r="J59"/>
    </row>
    <row r="60" spans="1:122" ht="82.8" customHeight="1" x14ac:dyDescent="0.3">
      <c r="A60" s="68">
        <v>9</v>
      </c>
      <c r="B60" s="579" t="s">
        <v>24</v>
      </c>
      <c r="C60" s="579" t="s">
        <v>63</v>
      </c>
      <c r="D60" s="18" t="s">
        <v>286</v>
      </c>
      <c r="E60" s="276" t="e">
        <f>INDEX('PY1 Data(H)'!$A$1:$CX$145,MATCH('Unit Data from Audit Worksheet'!$A60,'PY1 Data(H)'!$A$1:$A$145,0),MATCH('Unit Data from Audit Worksheet'!$D$2,'PY1 Data(H)'!$A$1:$CX$1,0))</f>
        <v>#N/A</v>
      </c>
      <c r="F60" s="135">
        <v>0</v>
      </c>
      <c r="G60" s="489">
        <f>IF(F52-F53-F54-F55-F60=0,,"Error: Total assets less total liabilities do not equal total fund balance. Account numbers 379-4-5-380-9= 0  The amount of the formula is in the cell to the right")</f>
        <v>0</v>
      </c>
      <c r="H60" s="492">
        <f>F52-F53-F54-F55-F60</f>
        <v>0</v>
      </c>
      <c r="I60" s="736"/>
      <c r="J60"/>
    </row>
    <row r="61" spans="1:122" s="16" customFormat="1" ht="63.75" customHeight="1" x14ac:dyDescent="0.3">
      <c r="A61" s="68">
        <v>540</v>
      </c>
      <c r="B61" s="277" t="s">
        <v>23</v>
      </c>
      <c r="C61" s="277" t="s">
        <v>287</v>
      </c>
      <c r="D61" s="547" t="s">
        <v>174</v>
      </c>
      <c r="E61" s="276" t="e">
        <f>INDEX('PY1 Data(H)'!$A$1:$CX$145,MATCH('Unit Data from Audit Worksheet'!$A61,'PY1 Data(H)'!$A$1:$A$145,0),MATCH('Unit Data from Audit Worksheet'!$D$2,'PY1 Data(H)'!$A$1:$CX$1,0))</f>
        <v>#N/A</v>
      </c>
      <c r="F61" s="135">
        <v>0</v>
      </c>
      <c r="G61" s="489"/>
      <c r="H61" s="490"/>
      <c r="I61" s="732"/>
      <c r="J61"/>
      <c r="L61"/>
      <c r="N61" s="136"/>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row>
    <row r="62" spans="1:122" s="16" customFormat="1" ht="63.75" customHeight="1" x14ac:dyDescent="0.3">
      <c r="A62" s="68">
        <v>1052</v>
      </c>
      <c r="B62" s="536" t="s">
        <v>231</v>
      </c>
      <c r="C62" s="536" t="s">
        <v>66</v>
      </c>
      <c r="D62" s="673" t="s">
        <v>442</v>
      </c>
      <c r="E62" s="276" t="e">
        <f>INDEX('PY1 Data(H)'!$A$1:$CX$145,MATCH('Unit Data from Audit Worksheet'!$A62,'PY1 Data(H)'!$A$1:$A$145,0),MATCH('Unit Data from Audit Worksheet'!$D$2,'PY1 Data(H)'!$A$1:$CX$1,0))</f>
        <v>#N/A</v>
      </c>
      <c r="F62" s="135">
        <v>0</v>
      </c>
      <c r="G62" s="489"/>
      <c r="H62" s="490"/>
      <c r="I62" s="732"/>
      <c r="J62" s="128"/>
      <c r="L62" s="128"/>
      <c r="N62" s="136"/>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128"/>
      <c r="CK62" s="128"/>
      <c r="CL62" s="128"/>
      <c r="CM62" s="128"/>
      <c r="CN62" s="128"/>
      <c r="CO62" s="128"/>
      <c r="CP62" s="128"/>
      <c r="CQ62" s="128"/>
      <c r="CR62" s="128"/>
      <c r="CS62" s="128"/>
      <c r="CT62" s="128"/>
      <c r="CU62" s="128"/>
      <c r="CV62" s="128"/>
      <c r="CW62" s="128"/>
      <c r="CX62" s="128"/>
      <c r="CY62" s="128"/>
      <c r="CZ62" s="128"/>
      <c r="DA62" s="128"/>
      <c r="DB62" s="128"/>
      <c r="DC62" s="128"/>
      <c r="DD62" s="128"/>
      <c r="DE62" s="128"/>
      <c r="DF62" s="128"/>
      <c r="DG62" s="128"/>
      <c r="DH62" s="128"/>
      <c r="DI62" s="128"/>
      <c r="DJ62" s="128"/>
      <c r="DK62" s="128"/>
      <c r="DL62" s="128"/>
      <c r="DM62" s="128"/>
      <c r="DN62" s="128"/>
      <c r="DO62" s="128"/>
      <c r="DP62" s="128"/>
      <c r="DQ62" s="128"/>
      <c r="DR62" s="128"/>
    </row>
    <row r="63" spans="1:122" ht="30" customHeight="1" x14ac:dyDescent="0.3">
      <c r="A63" s="68"/>
      <c r="B63" s="550" t="s">
        <v>65</v>
      </c>
      <c r="C63" s="497"/>
      <c r="D63" s="551"/>
      <c r="E63" s="333"/>
      <c r="F63" s="321"/>
      <c r="G63" s="500"/>
      <c r="H63" s="491"/>
      <c r="I63" s="736"/>
      <c r="J63"/>
    </row>
    <row r="64" spans="1:122" ht="57.75" customHeight="1" x14ac:dyDescent="0.3">
      <c r="A64" s="68">
        <v>16</v>
      </c>
      <c r="B64" s="3" t="s">
        <v>25</v>
      </c>
      <c r="C64" s="3" t="s">
        <v>66</v>
      </c>
      <c r="D64" s="547" t="s">
        <v>64</v>
      </c>
      <c r="E64" s="276" t="e">
        <f>INDEX('PY1 Data(H)'!$A$1:$CX$145,MATCH('Unit Data from Audit Worksheet'!$A64,'PY1 Data(H)'!$A$1:$A$145,0),MATCH('Unit Data from Audit Worksheet'!$D$2,'PY1 Data(H)'!$A$1:$CX$1,0))</f>
        <v>#N/A</v>
      </c>
      <c r="F64" s="135">
        <v>0</v>
      </c>
      <c r="G64" s="489"/>
      <c r="H64" s="491"/>
      <c r="I64" s="736"/>
      <c r="J64"/>
    </row>
    <row r="65" spans="1:122" ht="69.75" customHeight="1" x14ac:dyDescent="0.3">
      <c r="A65" s="68">
        <v>532</v>
      </c>
      <c r="B65" s="3" t="s">
        <v>21</v>
      </c>
      <c r="C65" s="3" t="s">
        <v>66</v>
      </c>
      <c r="D65" s="556" t="s">
        <v>288</v>
      </c>
      <c r="E65" s="276" t="e">
        <f>INDEX('PY1 Data(H)'!$A$1:$CX$145,MATCH('Unit Data from Audit Worksheet'!$A65,'PY1 Data(H)'!$A$1:$A$145,0),MATCH('Unit Data from Audit Worksheet'!$D$2,'PY1 Data(H)'!$A$1:$CX$1,0))</f>
        <v>#N/A</v>
      </c>
      <c r="F65" s="135">
        <v>0</v>
      </c>
      <c r="G65" s="489">
        <f>IF(F65&lt;0,"Error: Enter as positive.",)</f>
        <v>0</v>
      </c>
      <c r="H65" s="491"/>
      <c r="I65" s="736"/>
      <c r="J65"/>
    </row>
    <row r="66" spans="1:122" ht="54" customHeight="1" x14ac:dyDescent="0.3">
      <c r="A66" s="68">
        <v>17</v>
      </c>
      <c r="B66" s="3" t="s">
        <v>24</v>
      </c>
      <c r="C66" s="3" t="s">
        <v>66</v>
      </c>
      <c r="D66" s="547" t="s">
        <v>289</v>
      </c>
      <c r="E66" s="276" t="e">
        <f>INDEX('PY1 Data(H)'!$A$1:$CX$145,MATCH('Unit Data from Audit Worksheet'!$A66,'PY1 Data(H)'!$A$1:$A$145,0),MATCH('Unit Data from Audit Worksheet'!$D$2,'PY1 Data(H)'!$A$1:$CX$1,0))</f>
        <v>#N/A</v>
      </c>
      <c r="F66" s="135">
        <v>0</v>
      </c>
      <c r="G66" s="489"/>
      <c r="H66" s="491"/>
      <c r="I66" s="736"/>
      <c r="J66"/>
    </row>
    <row r="67" spans="1:122" ht="58.5" customHeight="1" x14ac:dyDescent="0.3">
      <c r="A67" s="68">
        <v>20</v>
      </c>
      <c r="B67" s="3" t="s">
        <v>21</v>
      </c>
      <c r="C67" s="3" t="s">
        <v>66</v>
      </c>
      <c r="D67" s="547" t="s">
        <v>290</v>
      </c>
      <c r="E67" s="276" t="e">
        <f>INDEX('PY1 Data(H)'!$A$1:$CX$145,MATCH('Unit Data from Audit Worksheet'!$A67,'PY1 Data(H)'!$A$1:$A$145,0),MATCH('Unit Data from Audit Worksheet'!$D$2,'PY1 Data(H)'!$A$1:$CX$1,0))</f>
        <v>#N/A</v>
      </c>
      <c r="F67" s="135">
        <v>0</v>
      </c>
      <c r="G67" s="489">
        <f>IF(F67&lt;0,"Error: Enter as positive.",)</f>
        <v>0</v>
      </c>
      <c r="H67" s="491"/>
      <c r="I67" s="736"/>
      <c r="J67"/>
    </row>
    <row r="68" spans="1:122" ht="54" customHeight="1" x14ac:dyDescent="0.3">
      <c r="A68" s="68">
        <v>533</v>
      </c>
      <c r="B68" s="3" t="s">
        <v>21</v>
      </c>
      <c r="C68" s="3" t="s">
        <v>66</v>
      </c>
      <c r="D68" s="556" t="s">
        <v>291</v>
      </c>
      <c r="E68" s="276" t="e">
        <f>INDEX('PY1 Data(H)'!$A$1:$CX$145,MATCH('Unit Data from Audit Worksheet'!$A68,'PY1 Data(H)'!$A$1:$A$145,0),MATCH('Unit Data from Audit Worksheet'!$D$2,'PY1 Data(H)'!$A$1:$CX$1,0))</f>
        <v>#N/A</v>
      </c>
      <c r="F68" s="135">
        <v>0</v>
      </c>
      <c r="G68" s="503"/>
      <c r="H68" s="491"/>
      <c r="I68" s="736"/>
      <c r="J68"/>
    </row>
    <row r="69" spans="1:122" s="16" customFormat="1" ht="62.25" customHeight="1" x14ac:dyDescent="0.3">
      <c r="A69" s="68">
        <v>508</v>
      </c>
      <c r="B69" s="3" t="s">
        <v>21</v>
      </c>
      <c r="C69" s="3" t="s">
        <v>66</v>
      </c>
      <c r="D69" s="547" t="s">
        <v>117</v>
      </c>
      <c r="E69" s="276" t="e">
        <f>INDEX('PY1 Data(H)'!$A$1:$CX$145,MATCH('Unit Data from Audit Worksheet'!$A69,'PY1 Data(H)'!$A$1:$A$145,0),MATCH('Unit Data from Audit Worksheet'!$D$2,'PY1 Data(H)'!$A$1:$CX$1,0))</f>
        <v>#N/A</v>
      </c>
      <c r="F69" s="135">
        <v>0</v>
      </c>
      <c r="G69" s="489"/>
      <c r="H69" s="490"/>
      <c r="I69" s="732"/>
      <c r="J69"/>
      <c r="L69"/>
      <c r="N69" s="136"/>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row>
    <row r="70" spans="1:122" s="16" customFormat="1" ht="81.75" customHeight="1" x14ac:dyDescent="0.3">
      <c r="A70" s="68">
        <v>509</v>
      </c>
      <c r="B70" s="3" t="s">
        <v>21</v>
      </c>
      <c r="C70" s="3" t="s">
        <v>66</v>
      </c>
      <c r="D70" s="547" t="s">
        <v>115</v>
      </c>
      <c r="E70" s="276" t="e">
        <f>INDEX('PY1 Data(H)'!$A$1:$CX$145,MATCH('Unit Data from Audit Worksheet'!$A70,'PY1 Data(H)'!$A$1:$A$145,0),MATCH('Unit Data from Audit Worksheet'!$D$2,'PY1 Data(H)'!$A$1:$CX$1,0))</f>
        <v>#N/A</v>
      </c>
      <c r="F70" s="135">
        <v>0</v>
      </c>
      <c r="G70" s="489">
        <f>IF(F70&lt;0,"Error: Enter as positive.",)</f>
        <v>0</v>
      </c>
      <c r="H70" s="490"/>
      <c r="I70" s="732"/>
      <c r="J70"/>
      <c r="L70"/>
      <c r="N70" s="136"/>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row>
    <row r="71" spans="1:122" ht="69" customHeight="1" x14ac:dyDescent="0.3">
      <c r="A71" s="68">
        <v>22</v>
      </c>
      <c r="B71" s="3" t="s">
        <v>24</v>
      </c>
      <c r="C71" s="3" t="s">
        <v>66</v>
      </c>
      <c r="D71" s="547" t="s">
        <v>116</v>
      </c>
      <c r="E71" s="276" t="e">
        <f>INDEX('PY1 Data(H)'!$A$1:$CX$145,MATCH('Unit Data from Audit Worksheet'!$A71,'PY1 Data(H)'!$A$1:$A$145,0),MATCH('Unit Data from Audit Worksheet'!$D$2,'PY1 Data(H)'!$A$1:$CX$1,0))</f>
        <v>#N/A</v>
      </c>
      <c r="F71" s="135">
        <v>0</v>
      </c>
      <c r="G71" s="503"/>
      <c r="H71" s="491"/>
      <c r="I71" s="736"/>
      <c r="J71"/>
    </row>
    <row r="72" spans="1:122" ht="138" customHeight="1" x14ac:dyDescent="0.3">
      <c r="A72" s="68">
        <v>23</v>
      </c>
      <c r="B72" s="3" t="s">
        <v>24</v>
      </c>
      <c r="C72" s="3" t="s">
        <v>66</v>
      </c>
      <c r="D72" s="18" t="s">
        <v>292</v>
      </c>
      <c r="E72" s="276" t="e">
        <f>INDEX('PY1 Data(H)'!$A$1:$CX$145,MATCH('Unit Data from Audit Worksheet'!$A72,'PY1 Data(H)'!$A$1:$A$145,0),MATCH('Unit Data from Audit Worksheet'!$D$2,'PY1 Data(H)'!$A$1:$CX$1,0))</f>
        <v>#N/A</v>
      </c>
      <c r="F72" s="135">
        <v>0</v>
      </c>
      <c r="G72" s="489">
        <f>IF(H72=0,,"Error: Total revenues less total expenditures do not equal total change in fund balance.  Account numbers 16-532+17-20+533+22+508-509-23=0  The amount of the formula is located in the cell to the right")</f>
        <v>0</v>
      </c>
      <c r="H72" s="492">
        <f>+F64-F65+F66-F67+F68+F71+F69-F70-F72</f>
        <v>0</v>
      </c>
      <c r="I72" s="736"/>
      <c r="J72"/>
    </row>
    <row r="73" spans="1:122" ht="138" customHeight="1" x14ac:dyDescent="0.3">
      <c r="A73" s="68">
        <v>507</v>
      </c>
      <c r="B73" s="277" t="s">
        <v>24</v>
      </c>
      <c r="C73" s="277" t="s">
        <v>66</v>
      </c>
      <c r="D73" s="18" t="s">
        <v>293</v>
      </c>
      <c r="E73" s="276" t="e">
        <f>INDEX('PY1 Data(H)'!$A$1:$CX$145,MATCH('Unit Data from Audit Worksheet'!$A73,'PY1 Data(H)'!$A$1:$A$145,0),MATCH('Unit Data from Audit Worksheet'!$D$2,'PY1 Data(H)'!$A$1:$CX$1,0))</f>
        <v>#N/A</v>
      </c>
      <c r="F73" s="135">
        <v>0</v>
      </c>
      <c r="G73" s="489" t="e">
        <f>IF(F60-F72-F73=E60,,"Error: Beginning Balance does not agree with our records.  (Acct# 9-23-507)= Prior Years Acct # 9 The amount of the formula is in the cell to the right")</f>
        <v>#N/A</v>
      </c>
      <c r="H73" s="492" t="e">
        <f>+F60-F72-F73-E60</f>
        <v>#N/A</v>
      </c>
      <c r="I73" s="737" t="e">
        <f>IF(H73=0," ","If the out of balance is because prior years data is not populated in cell E60, disregard the error message. Do not include prior year's ending balance in cell F73.")</f>
        <v>#N/A</v>
      </c>
      <c r="J73"/>
    </row>
    <row r="74" spans="1:122" ht="82.5" customHeight="1" x14ac:dyDescent="0.3">
      <c r="A74" s="139">
        <v>647</v>
      </c>
      <c r="B74" s="578" t="s">
        <v>159</v>
      </c>
      <c r="C74" s="577" t="s">
        <v>161</v>
      </c>
      <c r="D74" s="138" t="s">
        <v>162</v>
      </c>
      <c r="E74" s="276" t="e">
        <f>INDEX('PY1 Data(H)'!$A$1:$CX$145,MATCH('Unit Data from Audit Worksheet'!$A74,'PY1 Data(H)'!$A$1:$A$145,0),MATCH('Unit Data from Audit Worksheet'!$D$2,'PY1 Data(H)'!$A$1:$CX$1,0))</f>
        <v>#N/A</v>
      </c>
      <c r="F74" s="135">
        <v>0</v>
      </c>
      <c r="G74" s="489">
        <f>IF(F74&lt;0,"Error: Enter as positive.",)</f>
        <v>0</v>
      </c>
      <c r="H74" s="504"/>
      <c r="I74" s="736"/>
      <c r="J74"/>
    </row>
    <row r="75" spans="1:122" ht="35.4" customHeight="1" x14ac:dyDescent="0.3">
      <c r="A75" s="469"/>
      <c r="B75" s="631" t="s">
        <v>443</v>
      </c>
      <c r="C75" s="505"/>
      <c r="D75" s="557"/>
      <c r="E75" s="505"/>
      <c r="F75" s="505"/>
      <c r="G75" s="505"/>
      <c r="H75" s="506"/>
      <c r="I75" s="736"/>
      <c r="J75" s="128"/>
      <c r="L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c r="CU75" s="128"/>
      <c r="CV75" s="128"/>
      <c r="CW75" s="128"/>
      <c r="CX75" s="128"/>
      <c r="CY75" s="128"/>
      <c r="CZ75" s="128"/>
      <c r="DA75" s="128"/>
      <c r="DB75" s="128"/>
      <c r="DC75" s="128"/>
      <c r="DD75" s="128"/>
      <c r="DE75" s="128"/>
      <c r="DF75" s="128"/>
      <c r="DG75" s="128"/>
      <c r="DH75" s="128"/>
      <c r="DI75" s="128"/>
      <c r="DJ75" s="128"/>
      <c r="DK75" s="128"/>
      <c r="DL75" s="128"/>
      <c r="DM75" s="128"/>
      <c r="DN75" s="128"/>
      <c r="DO75" s="128"/>
      <c r="DP75" s="128"/>
      <c r="DQ75" s="128"/>
      <c r="DR75" s="128"/>
    </row>
    <row r="76" spans="1:122" ht="50.4" customHeight="1" x14ac:dyDescent="0.3">
      <c r="A76" s="482">
        <v>534</v>
      </c>
      <c r="B76" s="580" t="s">
        <v>159</v>
      </c>
      <c r="C76" s="581" t="s">
        <v>637</v>
      </c>
      <c r="D76" s="558" t="s">
        <v>638</v>
      </c>
      <c r="E76" s="276" t="e">
        <f>INDEX('PY1 Data(H)'!$A$1:$CX$145,MATCH('Unit Data from Audit Worksheet'!$A76,'PY1 Data(H)'!$A$1:$A$145,0),MATCH('Unit Data from Audit Worksheet'!$D$2,'PY1 Data(H)'!$A$1:$CX$1,0))</f>
        <v>#N/A</v>
      </c>
      <c r="F76" s="135">
        <v>0</v>
      </c>
      <c r="G76" s="507"/>
      <c r="H76" s="506"/>
      <c r="I76" s="736"/>
      <c r="J76" s="128"/>
      <c r="L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c r="CU76" s="128"/>
      <c r="CV76" s="128"/>
      <c r="CW76" s="128"/>
      <c r="CX76" s="128"/>
      <c r="CY76" s="128"/>
      <c r="CZ76" s="128"/>
      <c r="DA76" s="128"/>
      <c r="DB76" s="128"/>
      <c r="DC76" s="128"/>
      <c r="DD76" s="128"/>
      <c r="DE76" s="128"/>
      <c r="DF76" s="128"/>
      <c r="DG76" s="128"/>
      <c r="DH76" s="128"/>
      <c r="DI76" s="128"/>
      <c r="DJ76" s="128"/>
      <c r="DK76" s="128"/>
      <c r="DL76" s="128"/>
      <c r="DM76" s="128"/>
      <c r="DN76" s="128"/>
      <c r="DO76" s="128"/>
      <c r="DP76" s="128"/>
      <c r="DQ76" s="128"/>
      <c r="DR76" s="128"/>
    </row>
    <row r="77" spans="1:122" ht="75.599999999999994" customHeight="1" x14ac:dyDescent="0.3">
      <c r="A77" s="469">
        <v>13</v>
      </c>
      <c r="B77" s="582" t="s">
        <v>133</v>
      </c>
      <c r="C77" s="583" t="s">
        <v>444</v>
      </c>
      <c r="D77" s="470" t="s">
        <v>445</v>
      </c>
      <c r="E77" s="276" t="e">
        <f>INDEX('PY1 Data(H)'!$A$1:$CX$145,MATCH('Unit Data from Audit Worksheet'!$A77,'PY1 Data(H)'!$A$1:$A$145,0),MATCH('Unit Data from Audit Worksheet'!$D$2,'PY1 Data(H)'!$A$1:$CX$1,0))</f>
        <v>#N/A</v>
      </c>
      <c r="F77" s="135">
        <v>0</v>
      </c>
      <c r="G77" s="489"/>
      <c r="H77" s="506"/>
      <c r="I77" s="736"/>
      <c r="J77" s="128"/>
      <c r="L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c r="CM77" s="128"/>
      <c r="CN77" s="128"/>
      <c r="CO77" s="128"/>
      <c r="CP77" s="128"/>
      <c r="CQ77" s="128"/>
      <c r="CR77" s="128"/>
      <c r="CS77" s="128"/>
      <c r="CT77" s="128"/>
      <c r="CU77" s="128"/>
      <c r="CV77" s="128"/>
      <c r="CW77" s="128"/>
      <c r="CX77" s="128"/>
      <c r="CY77" s="128"/>
      <c r="CZ77" s="128"/>
      <c r="DA77" s="128"/>
      <c r="DB77" s="128"/>
      <c r="DC77" s="128"/>
      <c r="DD77" s="128"/>
      <c r="DE77" s="128"/>
      <c r="DF77" s="128"/>
      <c r="DG77" s="128"/>
      <c r="DH77" s="128"/>
      <c r="DI77" s="128"/>
      <c r="DJ77" s="128"/>
      <c r="DK77" s="128"/>
      <c r="DL77" s="128"/>
      <c r="DM77" s="128"/>
      <c r="DN77" s="128"/>
      <c r="DO77" s="128"/>
      <c r="DP77" s="128"/>
      <c r="DQ77" s="128"/>
      <c r="DR77" s="128"/>
    </row>
    <row r="78" spans="1:122" ht="173.4" customHeight="1" x14ac:dyDescent="0.3">
      <c r="A78" s="469">
        <v>14</v>
      </c>
      <c r="B78" s="582" t="s">
        <v>133</v>
      </c>
      <c r="C78" s="583" t="s">
        <v>444</v>
      </c>
      <c r="D78" s="470" t="s">
        <v>446</v>
      </c>
      <c r="E78" s="276" t="e">
        <f>INDEX('PY1 Data(H)'!$A$1:$CX$145,MATCH('Unit Data from Audit Worksheet'!$A78,'PY1 Data(H)'!$A$1:$A$145,0),MATCH('Unit Data from Audit Worksheet'!$D$2,'PY1 Data(H)'!$A$1:$CX$1,0))</f>
        <v>#N/A</v>
      </c>
      <c r="F78" s="135">
        <v>0</v>
      </c>
      <c r="G78" s="489"/>
      <c r="H78" s="506"/>
      <c r="I78" s="736"/>
      <c r="J78" s="128"/>
      <c r="L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c r="CU78" s="128"/>
      <c r="CV78" s="128"/>
      <c r="CW78" s="128"/>
      <c r="CX78" s="128"/>
      <c r="CY78" s="128"/>
      <c r="CZ78" s="128"/>
      <c r="DA78" s="128"/>
      <c r="DB78" s="128"/>
      <c r="DC78" s="128"/>
      <c r="DD78" s="128"/>
      <c r="DE78" s="128"/>
      <c r="DF78" s="128"/>
      <c r="DG78" s="128"/>
      <c r="DH78" s="128"/>
      <c r="DI78" s="128"/>
      <c r="DJ78" s="128"/>
      <c r="DK78" s="128"/>
      <c r="DL78" s="128"/>
      <c r="DM78" s="128"/>
      <c r="DN78" s="128"/>
      <c r="DO78" s="128"/>
      <c r="DP78" s="128"/>
      <c r="DQ78" s="128"/>
      <c r="DR78" s="128"/>
    </row>
    <row r="79" spans="1:122" ht="85.8" customHeight="1" x14ac:dyDescent="0.3">
      <c r="A79" s="469">
        <v>32</v>
      </c>
      <c r="B79" s="582" t="s">
        <v>159</v>
      </c>
      <c r="C79" s="583" t="s">
        <v>447</v>
      </c>
      <c r="D79" s="470" t="s">
        <v>448</v>
      </c>
      <c r="E79" s="276" t="e">
        <f>INDEX('PY1 Data(H)'!$A$1:$CX$145,MATCH('Unit Data from Audit Worksheet'!$A79,'PY1 Data(H)'!$A$1:$A$145,0),MATCH('Unit Data from Audit Worksheet'!$D$2,'PY1 Data(H)'!$A$1:$CX$1,0))</f>
        <v>#N/A</v>
      </c>
      <c r="F79" s="135">
        <v>0</v>
      </c>
      <c r="G79" s="489"/>
      <c r="H79" s="506"/>
      <c r="I79" s="736"/>
      <c r="J79" s="128"/>
      <c r="L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c r="CU79" s="128"/>
      <c r="CV79" s="128"/>
      <c r="CW79" s="128"/>
      <c r="CX79" s="128"/>
      <c r="CY79" s="128"/>
      <c r="CZ79" s="128"/>
      <c r="DA79" s="128"/>
      <c r="DB79" s="128"/>
      <c r="DC79" s="128"/>
      <c r="DD79" s="128"/>
      <c r="DE79" s="128"/>
      <c r="DF79" s="128"/>
      <c r="DG79" s="128"/>
      <c r="DH79" s="128"/>
      <c r="DI79" s="128"/>
      <c r="DJ79" s="128"/>
      <c r="DK79" s="128"/>
      <c r="DL79" s="128"/>
      <c r="DM79" s="128"/>
      <c r="DN79" s="128"/>
      <c r="DO79" s="128"/>
      <c r="DP79" s="128"/>
      <c r="DQ79" s="128"/>
      <c r="DR79" s="128"/>
    </row>
    <row r="80" spans="1:122" ht="94.2" customHeight="1" x14ac:dyDescent="0.3">
      <c r="A80" s="469">
        <v>31</v>
      </c>
      <c r="B80" s="582" t="s">
        <v>159</v>
      </c>
      <c r="C80" s="583" t="s">
        <v>447</v>
      </c>
      <c r="D80" s="470" t="s">
        <v>449</v>
      </c>
      <c r="E80" s="276" t="e">
        <f>INDEX('PY1 Data(H)'!$A$1:$CX$145,MATCH('Unit Data from Audit Worksheet'!$A80,'PY1 Data(H)'!$A$1:$A$145,0),MATCH('Unit Data from Audit Worksheet'!$D$2,'PY1 Data(H)'!$A$1:$CX$1,0))</f>
        <v>#N/A</v>
      </c>
      <c r="F80" s="135">
        <v>0</v>
      </c>
      <c r="G80" s="489"/>
      <c r="H80" s="506"/>
      <c r="I80" s="736"/>
      <c r="J80" s="128"/>
      <c r="L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row>
    <row r="81" spans="1:1880" ht="87" customHeight="1" x14ac:dyDescent="0.3">
      <c r="A81" s="469">
        <v>193</v>
      </c>
      <c r="B81" s="582" t="s">
        <v>159</v>
      </c>
      <c r="C81" s="583" t="s">
        <v>450</v>
      </c>
      <c r="D81" s="470" t="s">
        <v>110</v>
      </c>
      <c r="E81" s="276" t="e">
        <f>INDEX('PY1 Data(H)'!$A$1:$CX$145,MATCH('Unit Data from Audit Worksheet'!$A81,'PY1 Data(H)'!$A$1:$A$145,0),MATCH('Unit Data from Audit Worksheet'!$D$2,'PY1 Data(H)'!$A$1:$CX$1,0))</f>
        <v>#N/A</v>
      </c>
      <c r="F81" s="135">
        <v>0</v>
      </c>
      <c r="G81" s="489"/>
      <c r="H81" s="506"/>
      <c r="I81" s="736"/>
      <c r="J81" s="128"/>
      <c r="L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row>
    <row r="82" spans="1:1880" ht="85.2" customHeight="1" x14ac:dyDescent="0.3">
      <c r="A82" s="469">
        <v>33</v>
      </c>
      <c r="B82" s="582" t="s">
        <v>159</v>
      </c>
      <c r="C82" s="583" t="s">
        <v>450</v>
      </c>
      <c r="D82" s="470" t="s">
        <v>109</v>
      </c>
      <c r="E82" s="276" t="e">
        <f>INDEX('PY1 Data(H)'!$A$1:$CX$145,MATCH('Unit Data from Audit Worksheet'!$A82,'PY1 Data(H)'!$A$1:$A$145,0),MATCH('Unit Data from Audit Worksheet'!$D$2,'PY1 Data(H)'!$A$1:$CX$1,0))</f>
        <v>#N/A</v>
      </c>
      <c r="F82" s="135">
        <v>0</v>
      </c>
      <c r="G82" s="489"/>
      <c r="H82" s="506"/>
      <c r="I82" s="736"/>
      <c r="J82" s="128"/>
      <c r="L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row>
    <row r="83" spans="1:1880" ht="25.2" customHeight="1" x14ac:dyDescent="0.3">
      <c r="A83" s="68"/>
      <c r="B83" s="496" t="s">
        <v>29</v>
      </c>
      <c r="C83" s="497"/>
      <c r="D83" s="550"/>
      <c r="E83" s="332"/>
      <c r="F83" s="331"/>
      <c r="G83" s="499"/>
      <c r="H83" s="491"/>
      <c r="I83" s="736"/>
      <c r="J83"/>
    </row>
    <row r="84" spans="1:1880" s="16" customFormat="1" ht="106.5" customHeight="1" x14ac:dyDescent="0.3">
      <c r="A84" s="68">
        <v>512</v>
      </c>
      <c r="B84" s="195"/>
      <c r="C84" s="584" t="s">
        <v>67</v>
      </c>
      <c r="D84" s="18" t="s">
        <v>294</v>
      </c>
      <c r="E84" s="276" t="e">
        <f>INDEX('PY1 Data(H)'!$A$1:$CX$145,MATCH('Unit Data from Audit Worksheet'!$A84,'PY1 Data(H)'!$A$1:$A$145,0),MATCH('Unit Data from Audit Worksheet'!$D$2,'PY1 Data(H)'!$A$1:$CX$1,0))</f>
        <v>#N/A</v>
      </c>
      <c r="F84" s="134">
        <v>0</v>
      </c>
      <c r="G84" s="489">
        <f>IF(F84&lt;0,"Error: Enter as positive.",)</f>
        <v>0</v>
      </c>
      <c r="H84" s="490"/>
      <c r="I84" s="732"/>
      <c r="J84" s="391"/>
      <c r="L84" s="391"/>
      <c r="N84" s="137"/>
      <c r="Y84" s="391"/>
      <c r="Z84" s="391"/>
      <c r="AA84" s="391"/>
      <c r="AB84" s="391"/>
      <c r="AC84" s="391"/>
      <c r="AD84" s="391"/>
      <c r="AE84" s="391"/>
      <c r="AF84" s="391"/>
      <c r="AG84" s="391"/>
      <c r="AH84" s="391"/>
      <c r="AI84" s="391"/>
      <c r="AJ84" s="391"/>
      <c r="AK84" s="391"/>
      <c r="AL84" s="391"/>
      <c r="AM84" s="391"/>
      <c r="AN84" s="391"/>
      <c r="AO84" s="391"/>
      <c r="AP84" s="391"/>
      <c r="AQ84" s="391"/>
      <c r="AR84" s="391"/>
      <c r="AS84" s="391"/>
      <c r="AT84" s="391"/>
      <c r="AU84" s="391"/>
      <c r="AV84" s="391"/>
      <c r="AW84" s="391"/>
      <c r="AX84" s="391"/>
      <c r="AY84" s="391"/>
      <c r="AZ84" s="391"/>
      <c r="BA84" s="391"/>
      <c r="BB84" s="391"/>
      <c r="BC84" s="391"/>
      <c r="BD84" s="391"/>
      <c r="BE84" s="391"/>
      <c r="BF84" s="391"/>
      <c r="BG84" s="391"/>
      <c r="BH84" s="391"/>
      <c r="BI84" s="391"/>
      <c r="BJ84" s="391"/>
      <c r="BK84" s="391"/>
      <c r="BL84" s="391"/>
      <c r="BM84" s="391"/>
      <c r="BN84" s="391"/>
      <c r="BO84" s="391"/>
      <c r="BP84" s="391"/>
      <c r="BQ84" s="391"/>
      <c r="BR84" s="391"/>
      <c r="BS84" s="391"/>
      <c r="BT84" s="391"/>
      <c r="BU84" s="391"/>
      <c r="BV84" s="391"/>
      <c r="BW84" s="391"/>
      <c r="BX84" s="391"/>
      <c r="BY84" s="391"/>
      <c r="BZ84" s="391"/>
      <c r="CA84" s="391"/>
      <c r="CB84" s="391"/>
      <c r="CC84" s="391"/>
      <c r="CD84" s="391"/>
      <c r="CE84" s="391"/>
      <c r="CF84" s="391"/>
      <c r="CG84" s="391"/>
      <c r="CH84" s="391"/>
      <c r="CI84" s="391"/>
      <c r="CJ84" s="391"/>
      <c r="CK84" s="391"/>
      <c r="CL84" s="391"/>
      <c r="CM84" s="391"/>
      <c r="CN84" s="391"/>
      <c r="CO84" s="391"/>
      <c r="CP84" s="391"/>
      <c r="CQ84" s="391"/>
      <c r="CR84" s="391"/>
      <c r="CS84" s="391"/>
      <c r="CT84" s="391"/>
      <c r="CU84" s="391"/>
      <c r="CV84" s="391"/>
      <c r="CW84" s="391"/>
      <c r="CX84" s="391"/>
      <c r="CY84" s="391"/>
      <c r="CZ84" s="391"/>
      <c r="DA84" s="391"/>
      <c r="DB84" s="391"/>
      <c r="DC84" s="391"/>
      <c r="DD84" s="391"/>
      <c r="DE84" s="391"/>
      <c r="DF84" s="391"/>
      <c r="DG84" s="391"/>
      <c r="DH84" s="391"/>
      <c r="DI84" s="391"/>
      <c r="DJ84" s="391"/>
      <c r="DK84" s="391"/>
      <c r="DL84" s="391"/>
      <c r="DM84" s="391"/>
      <c r="DN84" s="391"/>
      <c r="DO84" s="391"/>
      <c r="DP84" s="391"/>
      <c r="DQ84" s="391"/>
      <c r="DR84" s="391"/>
    </row>
    <row r="85" spans="1:1880" x14ac:dyDescent="0.3">
      <c r="A85" s="68"/>
      <c r="B85" s="550" t="s">
        <v>114</v>
      </c>
      <c r="C85" s="497"/>
      <c r="D85" s="551"/>
      <c r="E85" s="332"/>
      <c r="F85" s="331"/>
      <c r="G85" s="499"/>
      <c r="H85" s="490"/>
      <c r="I85" s="732"/>
      <c r="J85"/>
    </row>
    <row r="86" spans="1:1880" ht="121.5" customHeight="1" x14ac:dyDescent="0.3">
      <c r="A86" s="68">
        <v>535</v>
      </c>
      <c r="B86" s="277" t="s">
        <v>21</v>
      </c>
      <c r="C86" s="277" t="s">
        <v>68</v>
      </c>
      <c r="D86" s="18" t="s">
        <v>295</v>
      </c>
      <c r="E86" s="276" t="e">
        <f>INDEX('PY1 Data(H)'!$A$1:$CX$145,MATCH('Unit Data from Audit Worksheet'!$A86,'PY1 Data(H)'!$A$1:$A$145,0),MATCH('Unit Data from Audit Worksheet'!$D$2,'PY1 Data(H)'!$A$1:$CX$1,0))</f>
        <v>#N/A</v>
      </c>
      <c r="F86" s="134">
        <v>0</v>
      </c>
      <c r="G86" s="489" t="str">
        <f>IF(F86&lt;1,"Reminder: Please make sure you have entered all cash and investments from bond/Debt proceeds, if applicable.",)</f>
        <v>Reminder: Please make sure you have entered all cash and investments from bond/Debt proceeds, if applicable.</v>
      </c>
      <c r="H86" s="490"/>
      <c r="I86" s="732"/>
      <c r="J86"/>
    </row>
    <row r="87" spans="1:1880" x14ac:dyDescent="0.3">
      <c r="A87" s="68"/>
      <c r="B87" s="550" t="s">
        <v>7</v>
      </c>
      <c r="C87" s="497"/>
      <c r="D87" s="550"/>
      <c r="E87" s="332"/>
      <c r="F87" s="330"/>
      <c r="G87" s="508"/>
      <c r="H87" s="491"/>
      <c r="I87" s="736"/>
      <c r="J87"/>
    </row>
    <row r="88" spans="1:1880" x14ac:dyDescent="0.3">
      <c r="A88" s="68"/>
      <c r="B88" s="195"/>
      <c r="C88" s="195"/>
      <c r="D88" s="559" t="s">
        <v>2</v>
      </c>
      <c r="E88" s="276"/>
      <c r="F88" s="104"/>
      <c r="G88" s="503"/>
      <c r="H88" s="491"/>
      <c r="I88" s="736"/>
      <c r="J88"/>
    </row>
    <row r="89" spans="1:1880" ht="36" customHeight="1" x14ac:dyDescent="0.3">
      <c r="A89" s="68"/>
      <c r="B89" s="195"/>
      <c r="C89" s="195"/>
      <c r="D89" s="18" t="s">
        <v>296</v>
      </c>
      <c r="E89" s="276"/>
      <c r="F89" s="104"/>
      <c r="G89" s="503"/>
      <c r="H89" s="491"/>
      <c r="I89" s="736"/>
      <c r="J89"/>
    </row>
    <row r="90" spans="1:1880" ht="45.6" customHeight="1" x14ac:dyDescent="0.3">
      <c r="A90" s="68">
        <v>334</v>
      </c>
      <c r="B90" s="3" t="s">
        <v>22</v>
      </c>
      <c r="C90" s="3" t="s">
        <v>72</v>
      </c>
      <c r="D90" s="18" t="s">
        <v>297</v>
      </c>
      <c r="E90" s="276" t="e">
        <f>INDEX('PY1 Data(H)'!$A$1:$CX$145,MATCH('Unit Data from Audit Worksheet'!$A90,'PY1 Data(H)'!$A$1:$A$145,0),MATCH('Unit Data from Audit Worksheet'!$D$2,'PY1 Data(H)'!$A$1:$CX$1,0))</f>
        <v>#N/A</v>
      </c>
      <c r="F90" s="134">
        <v>0</v>
      </c>
      <c r="G90" s="503"/>
      <c r="H90" s="491"/>
      <c r="I90" s="736"/>
      <c r="J90"/>
    </row>
    <row r="91" spans="1:1880" ht="45.6" customHeight="1" x14ac:dyDescent="0.3">
      <c r="A91" s="68">
        <v>373</v>
      </c>
      <c r="B91" s="3" t="s">
        <v>22</v>
      </c>
      <c r="C91" s="3" t="s">
        <v>72</v>
      </c>
      <c r="D91" s="547" t="s">
        <v>71</v>
      </c>
      <c r="E91" s="276" t="e">
        <f>INDEX('PY1 Data(H)'!$A$1:$CX$145,MATCH('Unit Data from Audit Worksheet'!$A91,'PY1 Data(H)'!$A$1:$A$145,0),MATCH('Unit Data from Audit Worksheet'!$D$2,'PY1 Data(H)'!$A$1:$CX$1,0))</f>
        <v>#N/A</v>
      </c>
      <c r="F91" s="134">
        <v>0</v>
      </c>
      <c r="G91" s="489">
        <f>IF(F91&lt;0,"Error: Enter as positive.",)</f>
        <v>0</v>
      </c>
      <c r="H91" s="491"/>
      <c r="I91" s="736"/>
      <c r="J91"/>
    </row>
    <row r="92" spans="1:1880" s="303" customFormat="1" ht="33" customHeight="1" x14ac:dyDescent="0.3">
      <c r="A92" s="68"/>
      <c r="B92" s="632" t="s">
        <v>157</v>
      </c>
      <c r="C92" s="585"/>
      <c r="D92" s="560"/>
      <c r="E92" s="332"/>
      <c r="F92" s="302"/>
      <c r="G92" s="510"/>
      <c r="H92" s="491"/>
      <c r="I92" s="736"/>
      <c r="J92"/>
      <c r="K92" s="16"/>
      <c r="L92"/>
      <c r="M92" s="16"/>
      <c r="N92" s="136"/>
      <c r="O92" s="16"/>
      <c r="P92" s="16"/>
      <c r="Q92" s="16"/>
      <c r="R92" s="16"/>
      <c r="S92" s="16"/>
      <c r="T92" s="16"/>
      <c r="U92" s="16"/>
      <c r="V92" s="16"/>
      <c r="W92" s="16"/>
      <c r="X92" s="16"/>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16"/>
      <c r="IS92" s="16"/>
      <c r="IT92" s="16"/>
      <c r="IU92" s="16"/>
      <c r="IV92" s="16"/>
      <c r="IW92" s="16"/>
      <c r="IX92" s="16"/>
      <c r="IY92" s="16"/>
      <c r="IZ92" s="16"/>
      <c r="JA92" s="16"/>
      <c r="JB92" s="16"/>
      <c r="JC92" s="16"/>
      <c r="JD92" s="16"/>
      <c r="JE92" s="16"/>
      <c r="JF92" s="16"/>
      <c r="JG92" s="16"/>
      <c r="JH92" s="16"/>
      <c r="JI92" s="16"/>
      <c r="JJ92" s="16"/>
      <c r="JK92" s="16"/>
      <c r="JL92" s="16"/>
      <c r="JM92" s="16"/>
      <c r="JN92" s="16"/>
      <c r="JO92" s="16"/>
      <c r="JP92" s="16"/>
      <c r="JQ92" s="16"/>
      <c r="JR92" s="16"/>
      <c r="JS92" s="16"/>
      <c r="JT92" s="16"/>
      <c r="JU92" s="16"/>
      <c r="JV92" s="16"/>
      <c r="JW92" s="16"/>
      <c r="JX92" s="16"/>
      <c r="JY92" s="16"/>
      <c r="JZ92" s="16"/>
      <c r="KA92" s="16"/>
      <c r="KB92" s="16"/>
      <c r="KC92" s="16"/>
      <c r="KD92" s="16"/>
      <c r="KE92" s="16"/>
      <c r="KF92" s="16"/>
      <c r="KG92" s="16"/>
      <c r="KH92" s="16"/>
      <c r="KI92" s="16"/>
      <c r="KJ92" s="16"/>
      <c r="KK92" s="16"/>
      <c r="KL92" s="16"/>
      <c r="KM92" s="16"/>
      <c r="KN92" s="16"/>
      <c r="KO92" s="16"/>
      <c r="KP92" s="16"/>
      <c r="KQ92" s="16"/>
      <c r="KR92" s="16"/>
      <c r="KS92" s="16"/>
      <c r="KT92" s="16"/>
      <c r="KU92" s="16"/>
      <c r="KV92" s="16"/>
      <c r="KW92" s="16"/>
      <c r="KX92" s="16"/>
      <c r="KY92" s="16"/>
      <c r="KZ92" s="16"/>
      <c r="LA92" s="16"/>
      <c r="LB92" s="16"/>
      <c r="LC92" s="16"/>
      <c r="LD92" s="16"/>
      <c r="LE92" s="16"/>
      <c r="LF92" s="16"/>
      <c r="LG92" s="16"/>
      <c r="LH92" s="16"/>
      <c r="LI92" s="16"/>
      <c r="LJ92" s="16"/>
      <c r="LK92" s="16"/>
      <c r="LL92" s="16"/>
      <c r="LM92" s="16"/>
      <c r="LN92" s="16"/>
      <c r="LO92" s="16"/>
      <c r="LP92" s="16"/>
      <c r="LQ92" s="16"/>
      <c r="LR92" s="16"/>
      <c r="LS92" s="16"/>
      <c r="LT92" s="16"/>
      <c r="LU92" s="16"/>
      <c r="LV92" s="16"/>
      <c r="LW92" s="16"/>
      <c r="LX92" s="16"/>
      <c r="LY92" s="16"/>
      <c r="LZ92" s="16"/>
      <c r="MA92" s="16"/>
      <c r="MB92" s="16"/>
      <c r="MC92" s="16"/>
      <c r="MD92" s="16"/>
      <c r="ME92" s="16"/>
      <c r="MF92" s="16"/>
      <c r="MG92" s="16"/>
      <c r="MH92" s="16"/>
      <c r="MI92" s="16"/>
      <c r="MJ92" s="16"/>
      <c r="MK92" s="16"/>
      <c r="ML92" s="16"/>
      <c r="MM92" s="16"/>
      <c r="MN92" s="16"/>
      <c r="MO92" s="16"/>
      <c r="MP92" s="16"/>
      <c r="MQ92" s="16"/>
      <c r="MR92" s="16"/>
      <c r="MS92" s="16"/>
      <c r="MT92" s="16"/>
      <c r="MU92" s="16"/>
      <c r="MV92" s="16"/>
      <c r="MW92" s="16"/>
      <c r="MX92" s="16"/>
      <c r="MY92" s="16"/>
      <c r="MZ92" s="16"/>
      <c r="NA92" s="16"/>
      <c r="NB92" s="16"/>
      <c r="NC92" s="16"/>
      <c r="ND92" s="16"/>
      <c r="NE92" s="16"/>
      <c r="NF92" s="16"/>
      <c r="NG92" s="16"/>
      <c r="NH92" s="16"/>
      <c r="NI92" s="16"/>
      <c r="NJ92" s="16"/>
      <c r="NK92" s="16"/>
      <c r="NL92" s="16"/>
      <c r="NM92" s="16"/>
      <c r="NN92" s="16"/>
      <c r="NO92" s="16"/>
      <c r="NP92" s="16"/>
      <c r="NQ92" s="16"/>
      <c r="NR92" s="16"/>
      <c r="NS92" s="16"/>
      <c r="NT92" s="16"/>
      <c r="NU92" s="16"/>
      <c r="NV92" s="16"/>
      <c r="NW92" s="16"/>
      <c r="NX92" s="16"/>
      <c r="NY92" s="16"/>
      <c r="NZ92" s="16"/>
      <c r="OA92" s="16"/>
      <c r="OB92" s="16"/>
      <c r="OC92" s="16"/>
      <c r="OD92" s="16"/>
      <c r="OE92" s="16"/>
      <c r="OF92" s="16"/>
      <c r="OG92" s="16"/>
      <c r="OH92" s="16"/>
      <c r="OI92" s="16"/>
      <c r="OJ92" s="16"/>
      <c r="OK92" s="16"/>
      <c r="OL92" s="16"/>
      <c r="OM92" s="16"/>
      <c r="ON92" s="16"/>
      <c r="OO92" s="16"/>
      <c r="OP92" s="16"/>
      <c r="OQ92" s="16"/>
      <c r="OR92" s="16"/>
      <c r="OS92" s="16"/>
      <c r="OT92" s="16"/>
      <c r="OU92" s="16"/>
      <c r="OV92" s="16"/>
      <c r="OW92" s="16"/>
      <c r="OX92" s="16"/>
      <c r="OY92" s="16"/>
      <c r="OZ92" s="16"/>
      <c r="PA92" s="16"/>
      <c r="PB92" s="16"/>
      <c r="PC92" s="16"/>
      <c r="PD92" s="16"/>
      <c r="PE92" s="16"/>
      <c r="PF92" s="16"/>
      <c r="PG92" s="16"/>
      <c r="PH92" s="16"/>
      <c r="PI92" s="16"/>
      <c r="PJ92" s="16"/>
      <c r="PK92" s="16"/>
      <c r="PL92" s="16"/>
      <c r="PM92" s="16"/>
      <c r="PN92" s="16"/>
      <c r="PO92" s="16"/>
      <c r="PP92" s="16"/>
      <c r="PQ92" s="16"/>
      <c r="PR92" s="16"/>
      <c r="PS92" s="16"/>
      <c r="PT92" s="16"/>
      <c r="PU92" s="16"/>
      <c r="PV92" s="16"/>
      <c r="PW92" s="16"/>
      <c r="PX92" s="16"/>
      <c r="PY92" s="16"/>
      <c r="PZ92" s="16"/>
      <c r="QA92" s="16"/>
      <c r="QB92" s="16"/>
      <c r="QC92" s="16"/>
      <c r="QD92" s="16"/>
      <c r="QE92" s="16"/>
      <c r="QF92" s="16"/>
      <c r="QG92" s="16"/>
      <c r="QH92" s="16"/>
      <c r="QI92" s="16"/>
      <c r="QJ92" s="16"/>
      <c r="QK92" s="16"/>
      <c r="QL92" s="16"/>
      <c r="QM92" s="16"/>
      <c r="QN92" s="16"/>
      <c r="QO92" s="16"/>
      <c r="QP92" s="16"/>
      <c r="QQ92" s="16"/>
      <c r="QR92" s="16"/>
      <c r="QS92" s="16"/>
      <c r="QT92" s="16"/>
      <c r="QU92" s="16"/>
      <c r="QV92" s="16"/>
      <c r="QW92" s="16"/>
      <c r="QX92" s="16"/>
      <c r="QY92" s="16"/>
      <c r="QZ92" s="16"/>
      <c r="RA92" s="16"/>
      <c r="RB92" s="16"/>
      <c r="RC92" s="16"/>
      <c r="RD92" s="16"/>
      <c r="RE92" s="16"/>
      <c r="RF92" s="16"/>
      <c r="RG92" s="16"/>
      <c r="RH92" s="16"/>
      <c r="RI92" s="16"/>
      <c r="RJ92" s="16"/>
      <c r="RK92" s="16"/>
      <c r="RL92" s="16"/>
      <c r="RM92" s="16"/>
      <c r="RN92" s="16"/>
      <c r="RO92" s="16"/>
      <c r="RP92" s="16"/>
      <c r="RQ92" s="16"/>
      <c r="RR92" s="16"/>
      <c r="RS92" s="16"/>
      <c r="RT92" s="16"/>
      <c r="RU92" s="16"/>
      <c r="RV92" s="16"/>
      <c r="RW92" s="16"/>
      <c r="RX92" s="16"/>
      <c r="RY92" s="16"/>
      <c r="RZ92" s="16"/>
      <c r="SA92" s="16"/>
      <c r="SB92" s="16"/>
      <c r="SC92" s="16"/>
      <c r="SD92" s="16"/>
      <c r="SE92" s="16"/>
      <c r="SF92" s="16"/>
      <c r="SG92" s="16"/>
      <c r="SH92" s="16"/>
      <c r="SI92" s="16"/>
      <c r="SJ92" s="16"/>
      <c r="SK92" s="16"/>
      <c r="SL92" s="16"/>
      <c r="SM92" s="16"/>
      <c r="SN92" s="16"/>
      <c r="SO92" s="16"/>
      <c r="SP92" s="16"/>
      <c r="SQ92" s="16"/>
      <c r="SR92" s="16"/>
      <c r="SS92" s="16"/>
      <c r="ST92" s="16"/>
      <c r="SU92" s="16"/>
      <c r="SV92" s="16"/>
      <c r="SW92" s="16"/>
      <c r="SX92" s="16"/>
      <c r="SY92" s="16"/>
      <c r="SZ92" s="16"/>
      <c r="TA92" s="16"/>
      <c r="TB92" s="16"/>
      <c r="TC92" s="16"/>
      <c r="TD92" s="16"/>
      <c r="TE92" s="16"/>
      <c r="TF92" s="16"/>
      <c r="TG92" s="16"/>
      <c r="TH92" s="16"/>
      <c r="TI92" s="16"/>
      <c r="TJ92" s="16"/>
      <c r="TK92" s="16"/>
      <c r="TL92" s="16"/>
      <c r="TM92" s="16"/>
      <c r="TN92" s="16"/>
      <c r="TO92" s="16"/>
      <c r="TP92" s="16"/>
      <c r="TQ92" s="16"/>
      <c r="TR92" s="16"/>
      <c r="TS92" s="16"/>
      <c r="TT92" s="16"/>
      <c r="TU92" s="16"/>
      <c r="TV92" s="16"/>
      <c r="TW92" s="16"/>
      <c r="TX92" s="16"/>
      <c r="TY92" s="16"/>
      <c r="TZ92" s="16"/>
      <c r="UA92" s="16"/>
      <c r="UB92" s="16"/>
      <c r="UC92" s="16"/>
      <c r="UD92" s="16"/>
      <c r="UE92" s="16"/>
      <c r="UF92" s="16"/>
      <c r="UG92" s="16"/>
      <c r="UH92" s="16"/>
      <c r="UI92" s="16"/>
      <c r="UJ92" s="16"/>
      <c r="UK92" s="16"/>
      <c r="UL92" s="16"/>
      <c r="UM92" s="16"/>
      <c r="UN92" s="16"/>
      <c r="UO92" s="16"/>
      <c r="UP92" s="16"/>
      <c r="UQ92" s="16"/>
      <c r="UR92" s="16"/>
      <c r="US92" s="16"/>
      <c r="UT92" s="16"/>
      <c r="UU92" s="16"/>
      <c r="UV92" s="16"/>
      <c r="UW92" s="16"/>
      <c r="UX92" s="16"/>
      <c r="UY92" s="16"/>
      <c r="UZ92" s="16"/>
      <c r="VA92" s="16"/>
      <c r="VB92" s="16"/>
      <c r="VC92" s="16"/>
      <c r="VD92" s="16"/>
      <c r="VE92" s="16"/>
      <c r="VF92" s="16"/>
      <c r="VG92" s="16"/>
      <c r="VH92" s="16"/>
      <c r="VI92" s="16"/>
      <c r="VJ92" s="16"/>
      <c r="VK92" s="16"/>
      <c r="VL92" s="16"/>
      <c r="VM92" s="16"/>
      <c r="VN92" s="16"/>
      <c r="VO92" s="16"/>
      <c r="VP92" s="16"/>
      <c r="VQ92" s="16"/>
      <c r="VR92" s="16"/>
      <c r="VS92" s="16"/>
      <c r="VT92" s="16"/>
      <c r="VU92" s="16"/>
      <c r="VV92" s="16"/>
      <c r="VW92" s="16"/>
      <c r="VX92" s="16"/>
      <c r="VY92" s="16"/>
      <c r="VZ92" s="16"/>
      <c r="WA92" s="16"/>
      <c r="WB92" s="16"/>
      <c r="WC92" s="16"/>
      <c r="WD92" s="16"/>
      <c r="WE92" s="16"/>
      <c r="WF92" s="16"/>
      <c r="WG92" s="16"/>
      <c r="WH92" s="16"/>
      <c r="WI92" s="16"/>
      <c r="WJ92" s="16"/>
      <c r="WK92" s="16"/>
      <c r="WL92" s="16"/>
      <c r="WM92" s="16"/>
      <c r="WN92" s="16"/>
      <c r="WO92" s="16"/>
      <c r="WP92" s="16"/>
      <c r="WQ92" s="16"/>
      <c r="WR92" s="16"/>
      <c r="WS92" s="16"/>
      <c r="WT92" s="16"/>
      <c r="WU92" s="16"/>
      <c r="WV92" s="16"/>
      <c r="WW92" s="16"/>
      <c r="WX92" s="16"/>
      <c r="WY92" s="16"/>
      <c r="WZ92" s="16"/>
      <c r="XA92" s="16"/>
      <c r="XB92" s="16"/>
      <c r="XC92" s="16"/>
      <c r="XD92" s="16"/>
      <c r="XE92" s="16"/>
      <c r="XF92" s="16"/>
      <c r="XG92" s="16"/>
      <c r="XH92" s="16"/>
      <c r="XI92" s="16"/>
      <c r="XJ92" s="16"/>
      <c r="XK92" s="16"/>
      <c r="XL92" s="16"/>
      <c r="XM92" s="16"/>
      <c r="XN92" s="16"/>
      <c r="XO92" s="16"/>
      <c r="XP92" s="16"/>
      <c r="XQ92" s="16"/>
      <c r="XR92" s="16"/>
      <c r="XS92" s="16"/>
      <c r="XT92" s="16"/>
      <c r="XU92" s="16"/>
      <c r="XV92" s="16"/>
      <c r="XW92" s="16"/>
      <c r="XX92" s="16"/>
      <c r="XY92" s="16"/>
      <c r="XZ92" s="16"/>
      <c r="YA92" s="16"/>
      <c r="YB92" s="16"/>
      <c r="YC92" s="16"/>
      <c r="YD92" s="16"/>
      <c r="YE92" s="16"/>
      <c r="YF92" s="16"/>
      <c r="YG92" s="16"/>
      <c r="YH92" s="16"/>
      <c r="YI92" s="16"/>
      <c r="YJ92" s="16"/>
      <c r="YK92" s="16"/>
      <c r="YL92" s="16"/>
      <c r="YM92" s="16"/>
      <c r="YN92" s="16"/>
      <c r="YO92" s="16"/>
      <c r="YP92" s="16"/>
      <c r="YQ92" s="16"/>
      <c r="YR92" s="16"/>
      <c r="YS92" s="16"/>
      <c r="YT92" s="16"/>
      <c r="YU92" s="16"/>
      <c r="YV92" s="16"/>
      <c r="YW92" s="16"/>
      <c r="YX92" s="16"/>
      <c r="YY92" s="16"/>
      <c r="YZ92" s="16"/>
      <c r="ZA92" s="16"/>
      <c r="ZB92" s="16"/>
      <c r="ZC92" s="16"/>
      <c r="ZD92" s="16"/>
      <c r="ZE92" s="16"/>
      <c r="ZF92" s="16"/>
      <c r="ZG92" s="16"/>
      <c r="ZH92" s="16"/>
      <c r="ZI92" s="16"/>
      <c r="ZJ92" s="16"/>
      <c r="ZK92" s="16"/>
      <c r="ZL92" s="16"/>
      <c r="ZM92" s="16"/>
      <c r="ZN92" s="16"/>
      <c r="ZO92" s="16"/>
      <c r="ZP92" s="16"/>
      <c r="ZQ92" s="16"/>
      <c r="ZR92" s="16"/>
      <c r="ZS92" s="16"/>
      <c r="ZT92" s="16"/>
      <c r="ZU92" s="16"/>
      <c r="ZV92" s="16"/>
      <c r="ZW92" s="16"/>
      <c r="ZX92" s="16"/>
      <c r="ZY92" s="16"/>
      <c r="ZZ92" s="16"/>
      <c r="AAA92" s="16"/>
      <c r="AAB92" s="16"/>
      <c r="AAC92" s="16"/>
      <c r="AAD92" s="16"/>
      <c r="AAE92" s="16"/>
      <c r="AAF92" s="16"/>
      <c r="AAG92" s="16"/>
      <c r="AAH92" s="16"/>
      <c r="AAI92" s="16"/>
      <c r="AAJ92" s="16"/>
      <c r="AAK92" s="16"/>
      <c r="AAL92" s="16"/>
      <c r="AAM92" s="16"/>
      <c r="AAN92" s="16"/>
      <c r="AAO92" s="16"/>
      <c r="AAP92" s="16"/>
      <c r="AAQ92" s="16"/>
      <c r="AAR92" s="16"/>
      <c r="AAS92" s="16"/>
      <c r="AAT92" s="16"/>
      <c r="AAU92" s="16"/>
      <c r="AAV92" s="16"/>
      <c r="AAW92" s="16"/>
      <c r="AAX92" s="16"/>
      <c r="AAY92" s="16"/>
      <c r="AAZ92" s="16"/>
      <c r="ABA92" s="16"/>
      <c r="ABB92" s="16"/>
      <c r="ABC92" s="16"/>
      <c r="ABD92" s="16"/>
      <c r="ABE92" s="16"/>
      <c r="ABF92" s="16"/>
      <c r="ABG92" s="16"/>
      <c r="ABH92" s="16"/>
      <c r="ABI92" s="16"/>
      <c r="ABJ92" s="16"/>
      <c r="ABK92" s="16"/>
      <c r="ABL92" s="16"/>
      <c r="ABM92" s="16"/>
      <c r="ABN92" s="16"/>
      <c r="ABO92" s="16"/>
      <c r="ABP92" s="16"/>
      <c r="ABQ92" s="16"/>
      <c r="ABR92" s="16"/>
      <c r="ABS92" s="16"/>
      <c r="ABT92" s="16"/>
      <c r="ABU92" s="16"/>
      <c r="ABV92" s="16"/>
      <c r="ABW92" s="16"/>
      <c r="ABX92" s="16"/>
      <c r="ABY92" s="16"/>
      <c r="ABZ92" s="16"/>
      <c r="ACA92" s="16"/>
      <c r="ACB92" s="16"/>
      <c r="ACC92" s="16"/>
      <c r="ACD92" s="16"/>
      <c r="ACE92" s="16"/>
      <c r="ACF92" s="16"/>
      <c r="ACG92" s="16"/>
      <c r="ACH92" s="16"/>
      <c r="ACI92" s="16"/>
      <c r="ACJ92" s="16"/>
      <c r="ACK92" s="16"/>
      <c r="ACL92" s="16"/>
      <c r="ACM92" s="16"/>
      <c r="ACN92" s="16"/>
      <c r="ACO92" s="16"/>
      <c r="ACP92" s="16"/>
      <c r="ACQ92" s="16"/>
      <c r="ACR92" s="16"/>
      <c r="ACS92" s="16"/>
      <c r="ACT92" s="16"/>
      <c r="ACU92" s="16"/>
      <c r="ACV92" s="16"/>
      <c r="ACW92" s="16"/>
      <c r="ACX92" s="16"/>
      <c r="ACY92" s="16"/>
      <c r="ACZ92" s="16"/>
      <c r="ADA92" s="16"/>
      <c r="ADB92" s="16"/>
      <c r="ADC92" s="16"/>
      <c r="ADD92" s="16"/>
      <c r="ADE92" s="16"/>
      <c r="ADF92" s="16"/>
      <c r="ADG92" s="16"/>
      <c r="ADH92" s="16"/>
      <c r="ADI92" s="16"/>
      <c r="ADJ92" s="16"/>
      <c r="ADK92" s="16"/>
      <c r="ADL92" s="16"/>
      <c r="ADM92" s="16"/>
      <c r="ADN92" s="16"/>
      <c r="ADO92" s="16"/>
      <c r="ADP92" s="16"/>
      <c r="ADQ92" s="16"/>
      <c r="ADR92" s="16"/>
      <c r="ADS92" s="16"/>
      <c r="ADT92" s="16"/>
      <c r="ADU92" s="16"/>
      <c r="ADV92" s="16"/>
      <c r="ADW92" s="16"/>
      <c r="ADX92" s="16"/>
      <c r="ADY92" s="16"/>
      <c r="ADZ92" s="16"/>
      <c r="AEA92" s="16"/>
      <c r="AEB92" s="16"/>
      <c r="AEC92" s="16"/>
      <c r="AED92" s="16"/>
      <c r="AEE92" s="16"/>
      <c r="AEF92" s="16"/>
      <c r="AEG92" s="16"/>
      <c r="AEH92" s="16"/>
      <c r="AEI92" s="16"/>
      <c r="AEJ92" s="16"/>
      <c r="AEK92" s="16"/>
      <c r="AEL92" s="16"/>
      <c r="AEM92" s="16"/>
      <c r="AEN92" s="16"/>
      <c r="AEO92" s="16"/>
      <c r="AEP92" s="16"/>
      <c r="AEQ92" s="16"/>
      <c r="AER92" s="16"/>
      <c r="AES92" s="16"/>
      <c r="AET92" s="16"/>
      <c r="AEU92" s="16"/>
      <c r="AEV92" s="16"/>
      <c r="AEW92" s="16"/>
      <c r="AEX92" s="16"/>
      <c r="AEY92" s="16"/>
      <c r="AEZ92" s="16"/>
      <c r="AFA92" s="16"/>
      <c r="AFB92" s="16"/>
      <c r="AFC92" s="16"/>
      <c r="AFD92" s="16"/>
      <c r="AFE92" s="16"/>
      <c r="AFF92" s="16"/>
      <c r="AFG92" s="16"/>
      <c r="AFH92" s="16"/>
      <c r="AFI92" s="16"/>
      <c r="AFJ92" s="16"/>
      <c r="AFK92" s="16"/>
      <c r="AFL92" s="16"/>
      <c r="AFM92" s="16"/>
      <c r="AFN92" s="16"/>
      <c r="AFO92" s="16"/>
      <c r="AFP92" s="16"/>
      <c r="AFQ92" s="16"/>
      <c r="AFR92" s="16"/>
      <c r="AFS92" s="16"/>
      <c r="AFT92" s="16"/>
      <c r="AFU92" s="16"/>
      <c r="AFV92" s="16"/>
      <c r="AFW92" s="16"/>
      <c r="AFX92" s="16"/>
      <c r="AFY92" s="16"/>
      <c r="AFZ92" s="16"/>
      <c r="AGA92" s="16"/>
      <c r="AGB92" s="16"/>
      <c r="AGC92" s="16"/>
      <c r="AGD92" s="16"/>
      <c r="AGE92" s="16"/>
      <c r="AGF92" s="16"/>
      <c r="AGG92" s="16"/>
      <c r="AGH92" s="16"/>
      <c r="AGI92" s="16"/>
      <c r="AGJ92" s="16"/>
      <c r="AGK92" s="16"/>
      <c r="AGL92" s="16"/>
      <c r="AGM92" s="16"/>
      <c r="AGN92" s="16"/>
      <c r="AGO92" s="16"/>
      <c r="AGP92" s="16"/>
      <c r="AGQ92" s="16"/>
      <c r="AGR92" s="16"/>
      <c r="AGS92" s="16"/>
      <c r="AGT92" s="16"/>
      <c r="AGU92" s="16"/>
      <c r="AGV92" s="16"/>
      <c r="AGW92" s="16"/>
      <c r="AGX92" s="16"/>
      <c r="AGY92" s="16"/>
      <c r="AGZ92" s="16"/>
      <c r="AHA92" s="16"/>
      <c r="AHB92" s="16"/>
      <c r="AHC92" s="16"/>
      <c r="AHD92" s="16"/>
      <c r="AHE92" s="16"/>
      <c r="AHF92" s="16"/>
      <c r="AHG92" s="16"/>
      <c r="AHH92" s="16"/>
      <c r="AHI92" s="16"/>
      <c r="AHJ92" s="16"/>
      <c r="AHK92" s="16"/>
      <c r="AHL92" s="16"/>
      <c r="AHM92" s="16"/>
      <c r="AHN92" s="16"/>
      <c r="AHO92" s="16"/>
      <c r="AHP92" s="16"/>
      <c r="AHQ92" s="16"/>
      <c r="AHR92" s="16"/>
      <c r="AHS92" s="16"/>
      <c r="AHT92" s="16"/>
      <c r="AHU92" s="16"/>
      <c r="AHV92" s="16"/>
      <c r="AHW92" s="16"/>
      <c r="AHX92" s="16"/>
      <c r="AHY92" s="16"/>
      <c r="AHZ92" s="16"/>
      <c r="AIA92" s="16"/>
      <c r="AIB92" s="16"/>
      <c r="AIC92" s="16"/>
      <c r="AID92" s="16"/>
      <c r="AIE92" s="16"/>
      <c r="AIF92" s="16"/>
      <c r="AIG92" s="16"/>
      <c r="AIH92" s="16"/>
      <c r="AII92" s="16"/>
      <c r="AIJ92" s="16"/>
      <c r="AIK92" s="16"/>
      <c r="AIL92" s="16"/>
      <c r="AIM92" s="16"/>
      <c r="AIN92" s="16"/>
      <c r="AIO92" s="16"/>
      <c r="AIP92" s="16"/>
      <c r="AIQ92" s="16"/>
      <c r="AIR92" s="16"/>
      <c r="AIS92" s="16"/>
      <c r="AIT92" s="16"/>
      <c r="AIU92" s="16"/>
      <c r="AIV92" s="16"/>
      <c r="AIW92" s="16"/>
      <c r="AIX92" s="16"/>
      <c r="AIY92" s="16"/>
      <c r="AIZ92" s="16"/>
      <c r="AJA92" s="16"/>
      <c r="AJB92" s="16"/>
      <c r="AJC92" s="16"/>
      <c r="AJD92" s="16"/>
      <c r="AJE92" s="16"/>
      <c r="AJF92" s="16"/>
      <c r="AJG92" s="16"/>
      <c r="AJH92" s="16"/>
      <c r="AJI92" s="16"/>
      <c r="AJJ92" s="16"/>
      <c r="AJK92" s="16"/>
      <c r="AJL92" s="16"/>
      <c r="AJM92" s="16"/>
      <c r="AJN92" s="16"/>
      <c r="AJO92" s="16"/>
      <c r="AJP92" s="16"/>
      <c r="AJQ92" s="16"/>
      <c r="AJR92" s="16"/>
      <c r="AJS92" s="16"/>
      <c r="AJT92" s="16"/>
      <c r="AJU92" s="16"/>
      <c r="AJV92" s="16"/>
      <c r="AJW92" s="16"/>
      <c r="AJX92" s="16"/>
      <c r="AJY92" s="16"/>
      <c r="AJZ92" s="16"/>
      <c r="AKA92" s="16"/>
      <c r="AKB92" s="16"/>
      <c r="AKC92" s="16"/>
      <c r="AKD92" s="16"/>
      <c r="AKE92" s="16"/>
      <c r="AKF92" s="16"/>
      <c r="AKG92" s="16"/>
      <c r="AKH92" s="16"/>
      <c r="AKI92" s="16"/>
      <c r="AKJ92" s="16"/>
      <c r="AKK92" s="16"/>
      <c r="AKL92" s="16"/>
      <c r="AKM92" s="16"/>
      <c r="AKN92" s="16"/>
      <c r="AKO92" s="16"/>
      <c r="AKP92" s="16"/>
      <c r="AKQ92" s="16"/>
      <c r="AKR92" s="16"/>
      <c r="AKS92" s="16"/>
      <c r="AKT92" s="16"/>
      <c r="AKU92" s="16"/>
      <c r="AKV92" s="16"/>
      <c r="AKW92" s="16"/>
      <c r="AKX92" s="16"/>
      <c r="AKY92" s="16"/>
      <c r="AKZ92" s="16"/>
      <c r="ALA92" s="16"/>
      <c r="ALB92" s="16"/>
      <c r="ALC92" s="16"/>
      <c r="ALD92" s="16"/>
      <c r="ALE92" s="16"/>
      <c r="ALF92" s="16"/>
      <c r="ALG92" s="16"/>
      <c r="ALH92" s="16"/>
      <c r="ALI92" s="16"/>
      <c r="ALJ92" s="16"/>
      <c r="ALK92" s="16"/>
      <c r="ALL92" s="16"/>
      <c r="ALM92" s="16"/>
      <c r="ALN92" s="16"/>
      <c r="ALO92" s="16"/>
      <c r="ALP92" s="16"/>
      <c r="ALQ92" s="16"/>
      <c r="ALR92" s="16"/>
      <c r="ALS92" s="16"/>
      <c r="ALT92" s="16"/>
      <c r="ALU92" s="16"/>
      <c r="ALV92" s="16"/>
      <c r="ALW92" s="16"/>
      <c r="ALX92" s="16"/>
      <c r="ALY92" s="16"/>
      <c r="ALZ92" s="16"/>
      <c r="AMA92" s="16"/>
      <c r="AMB92" s="16"/>
      <c r="AMC92" s="16"/>
      <c r="AMD92" s="16"/>
      <c r="AME92" s="16"/>
      <c r="AMF92" s="16"/>
      <c r="AMG92" s="16"/>
      <c r="AMH92" s="16"/>
      <c r="AMI92" s="16"/>
      <c r="AMJ92" s="16"/>
      <c r="AMK92" s="16"/>
      <c r="AML92" s="16"/>
      <c r="AMM92" s="16"/>
      <c r="AMN92" s="16"/>
      <c r="AMO92" s="16"/>
      <c r="AMP92" s="16"/>
      <c r="AMQ92" s="16"/>
      <c r="AMR92" s="16"/>
      <c r="AMS92" s="16"/>
      <c r="AMT92" s="16"/>
      <c r="AMU92" s="16"/>
      <c r="AMV92" s="16"/>
      <c r="AMW92" s="16"/>
      <c r="AMX92" s="16"/>
      <c r="AMY92" s="16"/>
      <c r="AMZ92" s="16"/>
      <c r="ANA92" s="16"/>
      <c r="ANB92" s="16"/>
      <c r="ANC92" s="16"/>
      <c r="AND92" s="16"/>
      <c r="ANE92" s="16"/>
      <c r="ANF92" s="16"/>
      <c r="ANG92" s="16"/>
      <c r="ANH92" s="16"/>
      <c r="ANI92" s="16"/>
      <c r="ANJ92" s="16"/>
      <c r="ANK92" s="16"/>
      <c r="ANL92" s="16"/>
      <c r="ANM92" s="16"/>
      <c r="ANN92" s="16"/>
      <c r="ANO92" s="16"/>
      <c r="ANP92" s="16"/>
      <c r="ANQ92" s="16"/>
      <c r="ANR92" s="16"/>
      <c r="ANS92" s="16"/>
      <c r="ANT92" s="16"/>
      <c r="ANU92" s="16"/>
      <c r="ANV92" s="16"/>
      <c r="ANW92" s="16"/>
      <c r="ANX92" s="16"/>
      <c r="ANY92" s="16"/>
      <c r="ANZ92" s="16"/>
      <c r="AOA92" s="16"/>
      <c r="AOB92" s="16"/>
      <c r="AOC92" s="16"/>
      <c r="AOD92" s="16"/>
      <c r="AOE92" s="16"/>
      <c r="AOF92" s="16"/>
      <c r="AOG92" s="16"/>
      <c r="AOH92" s="16"/>
      <c r="AOI92" s="16"/>
      <c r="AOJ92" s="16"/>
      <c r="AOK92" s="16"/>
      <c r="AOL92" s="16"/>
      <c r="AOM92" s="16"/>
      <c r="AON92" s="16"/>
      <c r="AOO92" s="16"/>
      <c r="AOP92" s="16"/>
      <c r="AOQ92" s="16"/>
      <c r="AOR92" s="16"/>
      <c r="AOS92" s="16"/>
      <c r="AOT92" s="16"/>
      <c r="AOU92" s="16"/>
      <c r="AOV92" s="16"/>
      <c r="AOW92" s="16"/>
      <c r="AOX92" s="16"/>
      <c r="AOY92" s="16"/>
      <c r="AOZ92" s="16"/>
      <c r="APA92" s="16"/>
      <c r="APB92" s="16"/>
      <c r="APC92" s="16"/>
      <c r="APD92" s="16"/>
      <c r="APE92" s="16"/>
      <c r="APF92" s="16"/>
      <c r="APG92" s="16"/>
      <c r="APH92" s="16"/>
      <c r="API92" s="16"/>
      <c r="APJ92" s="16"/>
      <c r="APK92" s="16"/>
      <c r="APL92" s="16"/>
      <c r="APM92" s="16"/>
      <c r="APN92" s="16"/>
      <c r="APO92" s="16"/>
      <c r="APP92" s="16"/>
      <c r="APQ92" s="16"/>
      <c r="APR92" s="16"/>
      <c r="APS92" s="16"/>
      <c r="APT92" s="16"/>
      <c r="APU92" s="16"/>
      <c r="APV92" s="16"/>
      <c r="APW92" s="16"/>
      <c r="APX92" s="16"/>
      <c r="APY92" s="16"/>
      <c r="APZ92" s="16"/>
      <c r="AQA92" s="16"/>
      <c r="AQB92" s="16"/>
      <c r="AQC92" s="16"/>
      <c r="AQD92" s="16"/>
      <c r="AQE92" s="16"/>
      <c r="AQF92" s="16"/>
      <c r="AQG92" s="16"/>
      <c r="AQH92" s="16"/>
      <c r="AQI92" s="16"/>
      <c r="AQJ92" s="16"/>
      <c r="AQK92" s="16"/>
      <c r="AQL92" s="16"/>
      <c r="AQM92" s="16"/>
      <c r="AQN92" s="16"/>
      <c r="AQO92" s="16"/>
      <c r="AQP92" s="16"/>
      <c r="AQQ92" s="16"/>
      <c r="AQR92" s="16"/>
      <c r="AQS92" s="16"/>
      <c r="AQT92" s="16"/>
      <c r="AQU92" s="16"/>
      <c r="AQV92" s="16"/>
      <c r="AQW92" s="16"/>
      <c r="AQX92" s="16"/>
      <c r="AQY92" s="16"/>
      <c r="AQZ92" s="16"/>
      <c r="ARA92" s="16"/>
      <c r="ARB92" s="16"/>
      <c r="ARC92" s="16"/>
      <c r="ARD92" s="16"/>
      <c r="ARE92" s="16"/>
      <c r="ARF92" s="16"/>
      <c r="ARG92" s="16"/>
      <c r="ARH92" s="16"/>
      <c r="ARI92" s="16"/>
      <c r="ARJ92" s="16"/>
      <c r="ARK92" s="16"/>
      <c r="ARL92" s="16"/>
      <c r="ARM92" s="16"/>
      <c r="ARN92" s="16"/>
      <c r="ARO92" s="16"/>
      <c r="ARP92" s="16"/>
      <c r="ARQ92" s="16"/>
      <c r="ARR92" s="16"/>
      <c r="ARS92" s="16"/>
      <c r="ART92" s="16"/>
      <c r="ARU92" s="16"/>
      <c r="ARV92" s="16"/>
      <c r="ARW92" s="16"/>
      <c r="ARX92" s="16"/>
      <c r="ARY92" s="16"/>
      <c r="ARZ92" s="16"/>
      <c r="ASA92" s="16"/>
      <c r="ASB92" s="16"/>
      <c r="ASC92" s="16"/>
      <c r="ASD92" s="16"/>
      <c r="ASE92" s="16"/>
      <c r="ASF92" s="16"/>
      <c r="ASG92" s="16"/>
      <c r="ASH92" s="16"/>
      <c r="ASI92" s="16"/>
      <c r="ASJ92" s="16"/>
      <c r="ASK92" s="16"/>
      <c r="ASL92" s="16"/>
      <c r="ASM92" s="16"/>
      <c r="ASN92" s="16"/>
      <c r="ASO92" s="16"/>
      <c r="ASP92" s="16"/>
      <c r="ASQ92" s="16"/>
      <c r="ASR92" s="16"/>
      <c r="ASS92" s="16"/>
      <c r="AST92" s="16"/>
      <c r="ASU92" s="16"/>
      <c r="ASV92" s="16"/>
      <c r="ASW92" s="16"/>
      <c r="ASX92" s="16"/>
      <c r="ASY92" s="16"/>
      <c r="ASZ92" s="16"/>
      <c r="ATA92" s="16"/>
      <c r="ATB92" s="16"/>
      <c r="ATC92" s="16"/>
      <c r="ATD92" s="16"/>
      <c r="ATE92" s="16"/>
      <c r="ATF92" s="16"/>
      <c r="ATG92" s="16"/>
      <c r="ATH92" s="16"/>
      <c r="ATI92" s="16"/>
      <c r="ATJ92" s="16"/>
      <c r="ATK92" s="16"/>
      <c r="ATL92" s="16"/>
      <c r="ATM92" s="16"/>
      <c r="ATN92" s="16"/>
      <c r="ATO92" s="16"/>
      <c r="ATP92" s="16"/>
      <c r="ATQ92" s="16"/>
      <c r="ATR92" s="16"/>
      <c r="ATS92" s="16"/>
      <c r="ATT92" s="16"/>
      <c r="ATU92" s="16"/>
      <c r="ATV92" s="16"/>
      <c r="ATW92" s="16"/>
      <c r="ATX92" s="16"/>
      <c r="ATY92" s="16"/>
      <c r="ATZ92" s="16"/>
      <c r="AUA92" s="16"/>
      <c r="AUB92" s="16"/>
      <c r="AUC92" s="16"/>
      <c r="AUD92" s="16"/>
      <c r="AUE92" s="16"/>
      <c r="AUF92" s="16"/>
      <c r="AUG92" s="16"/>
      <c r="AUH92" s="16"/>
      <c r="AUI92" s="16"/>
      <c r="AUJ92" s="16"/>
      <c r="AUK92" s="16"/>
      <c r="AUL92" s="16"/>
      <c r="AUM92" s="16"/>
      <c r="AUN92" s="16"/>
      <c r="AUO92" s="16"/>
      <c r="AUP92" s="16"/>
      <c r="AUQ92" s="16"/>
      <c r="AUR92" s="16"/>
      <c r="AUS92" s="16"/>
      <c r="AUT92" s="16"/>
      <c r="AUU92" s="16"/>
      <c r="AUV92" s="16"/>
      <c r="AUW92" s="16"/>
      <c r="AUX92" s="16"/>
      <c r="AUY92" s="16"/>
      <c r="AUZ92" s="16"/>
      <c r="AVA92" s="16"/>
      <c r="AVB92" s="16"/>
      <c r="AVC92" s="16"/>
      <c r="AVD92" s="16"/>
      <c r="AVE92" s="16"/>
      <c r="AVF92" s="16"/>
      <c r="AVG92" s="16"/>
      <c r="AVH92" s="16"/>
      <c r="AVI92" s="16"/>
      <c r="AVJ92" s="16"/>
      <c r="AVK92" s="16"/>
      <c r="AVL92" s="16"/>
      <c r="AVM92" s="16"/>
      <c r="AVN92" s="16"/>
      <c r="AVO92" s="16"/>
      <c r="AVP92" s="16"/>
      <c r="AVQ92" s="16"/>
      <c r="AVR92" s="16"/>
      <c r="AVS92" s="16"/>
      <c r="AVT92" s="16"/>
      <c r="AVU92" s="16"/>
      <c r="AVV92" s="16"/>
      <c r="AVW92" s="16"/>
      <c r="AVX92" s="16"/>
      <c r="AVY92" s="16"/>
      <c r="AVZ92" s="16"/>
      <c r="AWA92" s="16"/>
      <c r="AWB92" s="16"/>
      <c r="AWC92" s="16"/>
      <c r="AWD92" s="16"/>
      <c r="AWE92" s="16"/>
      <c r="AWF92" s="16"/>
      <c r="AWG92" s="16"/>
      <c r="AWH92" s="16"/>
      <c r="AWI92" s="16"/>
      <c r="AWJ92" s="16"/>
      <c r="AWK92" s="16"/>
      <c r="AWL92" s="16"/>
      <c r="AWM92" s="16"/>
      <c r="AWN92" s="16"/>
      <c r="AWO92" s="16"/>
      <c r="AWP92" s="16"/>
      <c r="AWQ92" s="16"/>
      <c r="AWR92" s="16"/>
      <c r="AWS92" s="16"/>
      <c r="AWT92" s="16"/>
      <c r="AWU92" s="16"/>
      <c r="AWV92" s="16"/>
      <c r="AWW92" s="16"/>
      <c r="AWX92" s="16"/>
      <c r="AWY92" s="16"/>
      <c r="AWZ92" s="16"/>
      <c r="AXA92" s="16"/>
      <c r="AXB92" s="16"/>
      <c r="AXC92" s="16"/>
      <c r="AXD92" s="16"/>
      <c r="AXE92" s="16"/>
      <c r="AXF92" s="16"/>
      <c r="AXG92" s="16"/>
      <c r="AXH92" s="16"/>
      <c r="AXI92" s="16"/>
      <c r="AXJ92" s="16"/>
      <c r="AXK92" s="16"/>
      <c r="AXL92" s="16"/>
      <c r="AXM92" s="16"/>
      <c r="AXN92" s="16"/>
      <c r="AXO92" s="16"/>
      <c r="AXP92" s="16"/>
      <c r="AXQ92" s="16"/>
      <c r="AXR92" s="16"/>
      <c r="AXS92" s="16"/>
      <c r="AXT92" s="16"/>
      <c r="AXU92" s="16"/>
      <c r="AXV92" s="16"/>
      <c r="AXW92" s="16"/>
      <c r="AXX92" s="16"/>
      <c r="AXY92" s="16"/>
      <c r="AXZ92" s="16"/>
      <c r="AYA92" s="16"/>
      <c r="AYB92" s="16"/>
      <c r="AYC92" s="16"/>
      <c r="AYD92" s="16"/>
      <c r="AYE92" s="16"/>
      <c r="AYF92" s="16"/>
      <c r="AYG92" s="16"/>
      <c r="AYH92" s="16"/>
      <c r="AYI92" s="16"/>
      <c r="AYJ92" s="16"/>
      <c r="AYK92" s="16"/>
      <c r="AYL92" s="16"/>
      <c r="AYM92" s="16"/>
      <c r="AYN92" s="16"/>
      <c r="AYO92" s="16"/>
      <c r="AYP92" s="16"/>
      <c r="AYQ92" s="16"/>
      <c r="AYR92" s="16"/>
      <c r="AYS92" s="16"/>
      <c r="AYT92" s="16"/>
      <c r="AYU92" s="16"/>
      <c r="AYV92" s="16"/>
      <c r="AYW92" s="16"/>
      <c r="AYX92" s="16"/>
      <c r="AYY92" s="16"/>
      <c r="AYZ92" s="16"/>
      <c r="AZA92" s="16"/>
      <c r="AZB92" s="16"/>
      <c r="AZC92" s="16"/>
      <c r="AZD92" s="16"/>
      <c r="AZE92" s="16"/>
      <c r="AZF92" s="16"/>
      <c r="AZG92" s="16"/>
      <c r="AZH92" s="16"/>
      <c r="AZI92" s="16"/>
      <c r="AZJ92" s="16"/>
      <c r="AZK92" s="16"/>
      <c r="AZL92" s="16"/>
      <c r="AZM92" s="16"/>
      <c r="AZN92" s="16"/>
      <c r="AZO92" s="16"/>
      <c r="AZP92" s="16"/>
      <c r="AZQ92" s="16"/>
      <c r="AZR92" s="16"/>
      <c r="AZS92" s="16"/>
      <c r="AZT92" s="16"/>
      <c r="AZU92" s="16"/>
      <c r="AZV92" s="16"/>
      <c r="AZW92" s="16"/>
      <c r="AZX92" s="16"/>
      <c r="AZY92" s="16"/>
      <c r="AZZ92" s="16"/>
      <c r="BAA92" s="16"/>
      <c r="BAB92" s="16"/>
      <c r="BAC92" s="16"/>
      <c r="BAD92" s="16"/>
      <c r="BAE92" s="16"/>
      <c r="BAF92" s="16"/>
      <c r="BAG92" s="16"/>
      <c r="BAH92" s="16"/>
      <c r="BAI92" s="16"/>
      <c r="BAJ92" s="16"/>
      <c r="BAK92" s="16"/>
      <c r="BAL92" s="16"/>
      <c r="BAM92" s="16"/>
      <c r="BAN92" s="16"/>
      <c r="BAO92" s="16"/>
      <c r="BAP92" s="16"/>
      <c r="BAQ92" s="16"/>
      <c r="BAR92" s="16"/>
      <c r="BAS92" s="16"/>
      <c r="BAT92" s="16"/>
      <c r="BAU92" s="16"/>
      <c r="BAV92" s="16"/>
      <c r="BAW92" s="16"/>
      <c r="BAX92" s="16"/>
      <c r="BAY92" s="16"/>
      <c r="BAZ92" s="16"/>
      <c r="BBA92" s="16"/>
      <c r="BBB92" s="16"/>
      <c r="BBC92" s="16"/>
      <c r="BBD92" s="16"/>
      <c r="BBE92" s="16"/>
      <c r="BBF92" s="16"/>
      <c r="BBG92" s="16"/>
      <c r="BBH92" s="16"/>
      <c r="BBI92" s="16"/>
      <c r="BBJ92" s="16"/>
      <c r="BBK92" s="16"/>
      <c r="BBL92" s="16"/>
      <c r="BBM92" s="16"/>
      <c r="BBN92" s="16"/>
      <c r="BBO92" s="16"/>
      <c r="BBP92" s="16"/>
      <c r="BBQ92" s="16"/>
      <c r="BBR92" s="16"/>
      <c r="BBS92" s="16"/>
      <c r="BBT92" s="16"/>
      <c r="BBU92" s="16"/>
      <c r="BBV92" s="16"/>
      <c r="BBW92" s="16"/>
      <c r="BBX92" s="16"/>
      <c r="BBY92" s="16"/>
      <c r="BBZ92" s="16"/>
      <c r="BCA92" s="16"/>
      <c r="BCB92" s="16"/>
      <c r="BCC92" s="16"/>
      <c r="BCD92" s="16"/>
      <c r="BCE92" s="16"/>
      <c r="BCF92" s="16"/>
      <c r="BCG92" s="16"/>
      <c r="BCH92" s="16"/>
      <c r="BCI92" s="16"/>
      <c r="BCJ92" s="16"/>
      <c r="BCK92" s="16"/>
      <c r="BCL92" s="16"/>
      <c r="BCM92" s="16"/>
      <c r="BCN92" s="16"/>
      <c r="BCO92" s="16"/>
      <c r="BCP92" s="16"/>
      <c r="BCQ92" s="16"/>
      <c r="BCR92" s="16"/>
      <c r="BCS92" s="16"/>
      <c r="BCT92" s="16"/>
      <c r="BCU92" s="16"/>
      <c r="BCV92" s="16"/>
      <c r="BCW92" s="16"/>
      <c r="BCX92" s="16"/>
      <c r="BCY92" s="16"/>
      <c r="BCZ92" s="16"/>
      <c r="BDA92" s="16"/>
      <c r="BDB92" s="16"/>
      <c r="BDC92" s="16"/>
      <c r="BDD92" s="16"/>
      <c r="BDE92" s="16"/>
      <c r="BDF92" s="16"/>
      <c r="BDG92" s="16"/>
      <c r="BDH92" s="16"/>
      <c r="BDI92" s="16"/>
      <c r="BDJ92" s="16"/>
      <c r="BDK92" s="16"/>
      <c r="BDL92" s="16"/>
      <c r="BDM92" s="16"/>
      <c r="BDN92" s="16"/>
      <c r="BDO92" s="16"/>
      <c r="BDP92" s="16"/>
      <c r="BDQ92" s="16"/>
      <c r="BDR92" s="16"/>
      <c r="BDS92" s="16"/>
      <c r="BDT92" s="16"/>
      <c r="BDU92" s="16"/>
      <c r="BDV92" s="16"/>
      <c r="BDW92" s="16"/>
      <c r="BDX92" s="16"/>
      <c r="BDY92" s="16"/>
      <c r="BDZ92" s="16"/>
      <c r="BEA92" s="16"/>
      <c r="BEB92" s="16"/>
      <c r="BEC92" s="16"/>
      <c r="BED92" s="16"/>
      <c r="BEE92" s="16"/>
      <c r="BEF92" s="16"/>
      <c r="BEG92" s="16"/>
      <c r="BEH92" s="16"/>
      <c r="BEI92" s="16"/>
      <c r="BEJ92" s="16"/>
      <c r="BEK92" s="16"/>
      <c r="BEL92" s="16"/>
      <c r="BEM92" s="16"/>
      <c r="BEN92" s="16"/>
      <c r="BEO92" s="16"/>
      <c r="BEP92" s="16"/>
      <c r="BEQ92" s="16"/>
      <c r="BER92" s="16"/>
      <c r="BES92" s="16"/>
      <c r="BET92" s="16"/>
      <c r="BEU92" s="16"/>
      <c r="BEV92" s="16"/>
      <c r="BEW92" s="16"/>
      <c r="BEX92" s="16"/>
      <c r="BEY92" s="16"/>
      <c r="BEZ92" s="16"/>
      <c r="BFA92" s="16"/>
      <c r="BFB92" s="16"/>
      <c r="BFC92" s="16"/>
      <c r="BFD92" s="16"/>
      <c r="BFE92" s="16"/>
      <c r="BFF92" s="16"/>
      <c r="BFG92" s="16"/>
      <c r="BFH92" s="16"/>
      <c r="BFI92" s="16"/>
      <c r="BFJ92" s="16"/>
      <c r="BFK92" s="16"/>
      <c r="BFL92" s="16"/>
      <c r="BFM92" s="16"/>
      <c r="BFN92" s="16"/>
      <c r="BFO92" s="16"/>
      <c r="BFP92" s="16"/>
      <c r="BFQ92" s="16"/>
      <c r="BFR92" s="16"/>
      <c r="BFS92" s="16"/>
      <c r="BFT92" s="16"/>
      <c r="BFU92" s="16"/>
      <c r="BFV92" s="16"/>
      <c r="BFW92" s="16"/>
      <c r="BFX92" s="16"/>
      <c r="BFY92" s="16"/>
      <c r="BFZ92" s="16"/>
      <c r="BGA92" s="16"/>
      <c r="BGB92" s="16"/>
      <c r="BGC92" s="16"/>
      <c r="BGD92" s="16"/>
      <c r="BGE92" s="16"/>
      <c r="BGF92" s="16"/>
      <c r="BGG92" s="16"/>
      <c r="BGH92" s="16"/>
      <c r="BGI92" s="16"/>
      <c r="BGJ92" s="16"/>
      <c r="BGK92" s="16"/>
      <c r="BGL92" s="16"/>
      <c r="BGM92" s="16"/>
      <c r="BGN92" s="16"/>
      <c r="BGO92" s="16"/>
      <c r="BGP92" s="16"/>
      <c r="BGQ92" s="16"/>
      <c r="BGR92" s="16"/>
      <c r="BGS92" s="16"/>
      <c r="BGT92" s="16"/>
      <c r="BGU92" s="16"/>
      <c r="BGV92" s="16"/>
      <c r="BGW92" s="16"/>
      <c r="BGX92" s="16"/>
      <c r="BGY92" s="16"/>
      <c r="BGZ92" s="16"/>
      <c r="BHA92" s="16"/>
      <c r="BHB92" s="16"/>
      <c r="BHC92" s="16"/>
      <c r="BHD92" s="16"/>
      <c r="BHE92" s="16"/>
      <c r="BHF92" s="16"/>
      <c r="BHG92" s="16"/>
      <c r="BHH92" s="16"/>
      <c r="BHI92" s="16"/>
      <c r="BHJ92" s="16"/>
      <c r="BHK92" s="16"/>
      <c r="BHL92" s="16"/>
      <c r="BHM92" s="16"/>
      <c r="BHN92" s="16"/>
      <c r="BHO92" s="16"/>
      <c r="BHP92" s="16"/>
      <c r="BHQ92" s="16"/>
      <c r="BHR92" s="16"/>
      <c r="BHS92" s="16"/>
      <c r="BHT92" s="16"/>
      <c r="BHU92" s="16"/>
      <c r="BHV92" s="16"/>
      <c r="BHW92" s="16"/>
      <c r="BHX92" s="16"/>
      <c r="BHY92" s="16"/>
      <c r="BHZ92" s="16"/>
      <c r="BIA92" s="16"/>
      <c r="BIB92" s="16"/>
      <c r="BIC92" s="16"/>
      <c r="BID92" s="16"/>
      <c r="BIE92" s="16"/>
      <c r="BIF92" s="16"/>
      <c r="BIG92" s="16"/>
      <c r="BIH92" s="16"/>
      <c r="BII92" s="16"/>
      <c r="BIJ92" s="16"/>
      <c r="BIK92" s="16"/>
      <c r="BIL92" s="16"/>
      <c r="BIM92" s="16"/>
      <c r="BIN92" s="16"/>
      <c r="BIO92" s="16"/>
      <c r="BIP92" s="16"/>
      <c r="BIQ92" s="16"/>
      <c r="BIR92" s="16"/>
      <c r="BIS92" s="16"/>
      <c r="BIT92" s="16"/>
      <c r="BIU92" s="16"/>
      <c r="BIV92" s="16"/>
      <c r="BIW92" s="16"/>
      <c r="BIX92" s="16"/>
      <c r="BIY92" s="16"/>
      <c r="BIZ92" s="16"/>
      <c r="BJA92" s="16"/>
      <c r="BJB92" s="16"/>
      <c r="BJC92" s="16"/>
      <c r="BJD92" s="16"/>
      <c r="BJE92" s="16"/>
      <c r="BJF92" s="16"/>
      <c r="BJG92" s="16"/>
      <c r="BJH92" s="16"/>
      <c r="BJI92" s="16"/>
      <c r="BJJ92" s="16"/>
      <c r="BJK92" s="16"/>
      <c r="BJL92" s="16"/>
      <c r="BJM92" s="16"/>
      <c r="BJN92" s="16"/>
      <c r="BJO92" s="16"/>
      <c r="BJP92" s="16"/>
      <c r="BJQ92" s="16"/>
      <c r="BJR92" s="16"/>
      <c r="BJS92" s="16"/>
      <c r="BJT92" s="16"/>
      <c r="BJU92" s="16"/>
      <c r="BJV92" s="16"/>
      <c r="BJW92" s="16"/>
      <c r="BJX92" s="16"/>
      <c r="BJY92" s="16"/>
      <c r="BJZ92" s="16"/>
      <c r="BKA92" s="16"/>
      <c r="BKB92" s="16"/>
      <c r="BKC92" s="16"/>
      <c r="BKD92" s="16"/>
      <c r="BKE92" s="16"/>
      <c r="BKF92" s="16"/>
      <c r="BKG92" s="16"/>
      <c r="BKH92" s="16"/>
      <c r="BKI92" s="16"/>
      <c r="BKJ92" s="16"/>
      <c r="BKK92" s="16"/>
      <c r="BKL92" s="16"/>
      <c r="BKM92" s="16"/>
      <c r="BKN92" s="16"/>
      <c r="BKO92" s="16"/>
      <c r="BKP92" s="16"/>
      <c r="BKQ92" s="16"/>
      <c r="BKR92" s="16"/>
      <c r="BKS92" s="16"/>
      <c r="BKT92" s="16"/>
      <c r="BKU92" s="16"/>
      <c r="BKV92" s="16"/>
      <c r="BKW92" s="16"/>
      <c r="BKX92" s="16"/>
      <c r="BKY92" s="16"/>
      <c r="BKZ92" s="16"/>
      <c r="BLA92" s="16"/>
      <c r="BLB92" s="16"/>
      <c r="BLC92" s="16"/>
      <c r="BLD92" s="16"/>
      <c r="BLE92" s="16"/>
      <c r="BLF92" s="16"/>
      <c r="BLG92" s="16"/>
      <c r="BLH92" s="16"/>
      <c r="BLI92" s="16"/>
      <c r="BLJ92" s="16"/>
      <c r="BLK92" s="16"/>
      <c r="BLL92" s="16"/>
      <c r="BLM92" s="16"/>
      <c r="BLN92" s="16"/>
      <c r="BLO92" s="16"/>
      <c r="BLP92" s="16"/>
      <c r="BLQ92" s="16"/>
      <c r="BLR92" s="16"/>
      <c r="BLS92" s="16"/>
      <c r="BLT92" s="16"/>
      <c r="BLU92" s="16"/>
      <c r="BLV92" s="16"/>
      <c r="BLW92" s="16"/>
      <c r="BLX92" s="16"/>
      <c r="BLY92" s="16"/>
      <c r="BLZ92" s="16"/>
      <c r="BMA92" s="16"/>
      <c r="BMB92" s="16"/>
      <c r="BMC92" s="16"/>
      <c r="BMD92" s="16"/>
      <c r="BME92" s="16"/>
      <c r="BMF92" s="16"/>
      <c r="BMG92" s="16"/>
      <c r="BMH92" s="16"/>
      <c r="BMI92" s="16"/>
      <c r="BMJ92" s="16"/>
      <c r="BMK92" s="16"/>
      <c r="BML92" s="16"/>
      <c r="BMM92" s="16"/>
      <c r="BMN92" s="16"/>
      <c r="BMO92" s="16"/>
      <c r="BMP92" s="16"/>
      <c r="BMQ92" s="16"/>
      <c r="BMR92" s="16"/>
      <c r="BMS92" s="16"/>
      <c r="BMT92" s="16"/>
      <c r="BMU92" s="16"/>
      <c r="BMV92" s="16"/>
      <c r="BMW92" s="16"/>
      <c r="BMX92" s="16"/>
      <c r="BMY92" s="16"/>
      <c r="BMZ92" s="16"/>
      <c r="BNA92" s="16"/>
      <c r="BNB92" s="16"/>
      <c r="BNC92" s="16"/>
      <c r="BND92" s="16"/>
      <c r="BNE92" s="16"/>
      <c r="BNF92" s="16"/>
      <c r="BNG92" s="16"/>
      <c r="BNH92" s="16"/>
      <c r="BNI92" s="16"/>
      <c r="BNJ92" s="16"/>
      <c r="BNK92" s="16"/>
      <c r="BNL92" s="16"/>
      <c r="BNM92" s="16"/>
      <c r="BNN92" s="16"/>
      <c r="BNO92" s="16"/>
      <c r="BNP92" s="16"/>
      <c r="BNQ92" s="16"/>
      <c r="BNR92" s="16"/>
      <c r="BNS92" s="16"/>
      <c r="BNT92" s="16"/>
      <c r="BNU92" s="16"/>
      <c r="BNV92" s="16"/>
      <c r="BNW92" s="16"/>
      <c r="BNX92" s="16"/>
      <c r="BNY92" s="16"/>
      <c r="BNZ92" s="16"/>
      <c r="BOA92" s="16"/>
      <c r="BOB92" s="16"/>
      <c r="BOC92" s="16"/>
      <c r="BOD92" s="16"/>
      <c r="BOE92" s="16"/>
      <c r="BOF92" s="16"/>
      <c r="BOG92" s="16"/>
      <c r="BOH92" s="16"/>
      <c r="BOI92" s="16"/>
      <c r="BOJ92" s="16"/>
      <c r="BOK92" s="16"/>
      <c r="BOL92" s="16"/>
      <c r="BOM92" s="16"/>
      <c r="BON92" s="16"/>
      <c r="BOO92" s="16"/>
      <c r="BOP92" s="16"/>
      <c r="BOQ92" s="16"/>
      <c r="BOR92" s="16"/>
      <c r="BOS92" s="16"/>
      <c r="BOT92" s="16"/>
      <c r="BOU92" s="16"/>
      <c r="BOV92" s="16"/>
      <c r="BOW92" s="16"/>
      <c r="BOX92" s="16"/>
      <c r="BOY92" s="16"/>
      <c r="BOZ92" s="16"/>
      <c r="BPA92" s="16"/>
      <c r="BPB92" s="16"/>
      <c r="BPC92" s="16"/>
      <c r="BPD92" s="16"/>
      <c r="BPE92" s="16"/>
      <c r="BPF92" s="16"/>
      <c r="BPG92" s="16"/>
      <c r="BPH92" s="16"/>
      <c r="BPI92" s="16"/>
      <c r="BPJ92" s="16"/>
      <c r="BPK92" s="16"/>
      <c r="BPL92" s="16"/>
      <c r="BPM92" s="16"/>
      <c r="BPN92" s="16"/>
      <c r="BPO92" s="16"/>
      <c r="BPP92" s="16"/>
      <c r="BPQ92" s="16"/>
      <c r="BPR92" s="16"/>
      <c r="BPS92" s="16"/>
      <c r="BPT92" s="16"/>
      <c r="BPU92" s="16"/>
      <c r="BPV92" s="16"/>
      <c r="BPW92" s="16"/>
      <c r="BPX92" s="16"/>
      <c r="BPY92" s="16"/>
      <c r="BPZ92" s="16"/>
      <c r="BQA92" s="16"/>
      <c r="BQB92" s="16"/>
      <c r="BQC92" s="16"/>
      <c r="BQD92" s="16"/>
      <c r="BQE92" s="16"/>
      <c r="BQF92" s="16"/>
      <c r="BQG92" s="16"/>
      <c r="BQH92" s="16"/>
      <c r="BQI92" s="16"/>
      <c r="BQJ92" s="16"/>
      <c r="BQK92" s="16"/>
      <c r="BQL92" s="16"/>
      <c r="BQM92" s="16"/>
      <c r="BQN92" s="16"/>
      <c r="BQO92" s="16"/>
      <c r="BQP92" s="16"/>
      <c r="BQQ92" s="16"/>
      <c r="BQR92" s="16"/>
      <c r="BQS92" s="16"/>
      <c r="BQT92" s="16"/>
      <c r="BQU92" s="16"/>
      <c r="BQV92" s="16"/>
      <c r="BQW92" s="16"/>
      <c r="BQX92" s="16"/>
      <c r="BQY92" s="16"/>
      <c r="BQZ92" s="16"/>
      <c r="BRA92" s="16"/>
      <c r="BRB92" s="16"/>
      <c r="BRC92" s="16"/>
      <c r="BRD92" s="16"/>
      <c r="BRE92" s="16"/>
      <c r="BRF92" s="16"/>
      <c r="BRG92" s="16"/>
      <c r="BRH92" s="16"/>
      <c r="BRI92" s="16"/>
      <c r="BRJ92" s="16"/>
      <c r="BRK92" s="16"/>
      <c r="BRL92" s="16"/>
      <c r="BRM92" s="16"/>
      <c r="BRN92" s="16"/>
      <c r="BRO92" s="16"/>
      <c r="BRP92" s="16"/>
      <c r="BRQ92" s="16"/>
      <c r="BRR92" s="16"/>
      <c r="BRS92" s="16"/>
      <c r="BRT92" s="16"/>
      <c r="BRU92" s="16"/>
      <c r="BRV92" s="16"/>
      <c r="BRW92" s="16"/>
      <c r="BRX92" s="16"/>
      <c r="BRY92" s="16"/>
      <c r="BRZ92" s="16"/>
      <c r="BSA92" s="16"/>
      <c r="BSB92" s="16"/>
      <c r="BSC92" s="16"/>
      <c r="BSD92" s="16"/>
      <c r="BSE92" s="16"/>
      <c r="BSF92" s="16"/>
      <c r="BSG92" s="16"/>
      <c r="BSH92" s="16"/>
      <c r="BSI92" s="16"/>
      <c r="BSJ92" s="16"/>
      <c r="BSK92" s="16"/>
      <c r="BSL92" s="16"/>
      <c r="BSM92" s="16"/>
      <c r="BSN92" s="16"/>
      <c r="BSO92" s="16"/>
      <c r="BSP92" s="16"/>
      <c r="BSQ92" s="16"/>
      <c r="BSR92" s="16"/>
      <c r="BSS92" s="16"/>
      <c r="BST92" s="16"/>
      <c r="BSU92" s="16"/>
      <c r="BSV92" s="16"/>
      <c r="BSW92" s="16"/>
      <c r="BSX92" s="16"/>
      <c r="BSY92" s="16"/>
      <c r="BSZ92" s="16"/>
      <c r="BTA92" s="16"/>
      <c r="BTB92" s="16"/>
      <c r="BTC92" s="16"/>
      <c r="BTD92" s="16"/>
      <c r="BTE92" s="16"/>
      <c r="BTF92" s="16"/>
      <c r="BTG92" s="16"/>
      <c r="BTH92" s="16"/>
    </row>
    <row r="93" spans="1:1880" s="303" customFormat="1" ht="110.25" customHeight="1" x14ac:dyDescent="0.3">
      <c r="A93" s="511">
        <v>622</v>
      </c>
      <c r="B93" s="586" t="s">
        <v>136</v>
      </c>
      <c r="C93" s="511" t="s">
        <v>156</v>
      </c>
      <c r="D93" s="561" t="s">
        <v>257</v>
      </c>
      <c r="E93" s="276" t="e">
        <f>INDEX('PY1 Data(H)'!$A$1:$CX$145,MATCH('Unit Data from Audit Worksheet'!$A93,'PY1 Data(H)'!$A$1:$A$145,0),MATCH('Unit Data from Audit Worksheet'!$D$2,'PY1 Data(H)'!$A$1:$CX$1,0))</f>
        <v>#N/A</v>
      </c>
      <c r="F93" s="134">
        <v>0</v>
      </c>
      <c r="G93" s="489"/>
      <c r="H93" s="491"/>
      <c r="I93" s="736"/>
      <c r="J93"/>
      <c r="K93" s="16"/>
      <c r="L93"/>
      <c r="M93" s="16"/>
      <c r="N93" s="136"/>
      <c r="O93" s="16"/>
      <c r="P93" s="16"/>
      <c r="Q93" s="16"/>
      <c r="R93" s="16"/>
      <c r="S93" s="16"/>
      <c r="T93" s="16"/>
      <c r="U93" s="16"/>
      <c r="V93" s="16"/>
      <c r="W93" s="16"/>
      <c r="X93" s="16"/>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c r="IB93" s="16"/>
      <c r="IC93" s="16"/>
      <c r="ID93" s="16"/>
      <c r="IE93" s="16"/>
      <c r="IF93" s="16"/>
      <c r="IG93" s="16"/>
      <c r="IH93" s="16"/>
      <c r="II93" s="16"/>
      <c r="IJ93" s="16"/>
      <c r="IK93" s="16"/>
      <c r="IL93" s="16"/>
      <c r="IM93" s="16"/>
      <c r="IN93" s="16"/>
      <c r="IO93" s="16"/>
      <c r="IP93" s="16"/>
      <c r="IQ93" s="16"/>
      <c r="IR93" s="16"/>
      <c r="IS93" s="16"/>
      <c r="IT93" s="16"/>
      <c r="IU93" s="16"/>
      <c r="IV93" s="16"/>
      <c r="IW93" s="16"/>
      <c r="IX93" s="16"/>
      <c r="IY93" s="16"/>
      <c r="IZ93" s="16"/>
      <c r="JA93" s="16"/>
      <c r="JB93" s="16"/>
      <c r="JC93" s="16"/>
      <c r="JD93" s="16"/>
      <c r="JE93" s="16"/>
      <c r="JF93" s="16"/>
      <c r="JG93" s="16"/>
      <c r="JH93" s="16"/>
      <c r="JI93" s="16"/>
      <c r="JJ93" s="16"/>
      <c r="JK93" s="16"/>
      <c r="JL93" s="16"/>
      <c r="JM93" s="16"/>
      <c r="JN93" s="16"/>
      <c r="JO93" s="16"/>
      <c r="JP93" s="16"/>
      <c r="JQ93" s="16"/>
      <c r="JR93" s="16"/>
      <c r="JS93" s="16"/>
      <c r="JT93" s="16"/>
      <c r="JU93" s="16"/>
      <c r="JV93" s="16"/>
      <c r="JW93" s="16"/>
      <c r="JX93" s="16"/>
      <c r="JY93" s="16"/>
      <c r="JZ93" s="16"/>
      <c r="KA93" s="16"/>
      <c r="KB93" s="16"/>
      <c r="KC93" s="16"/>
      <c r="KD93" s="16"/>
      <c r="KE93" s="16"/>
      <c r="KF93" s="16"/>
      <c r="KG93" s="16"/>
      <c r="KH93" s="16"/>
      <c r="KI93" s="16"/>
      <c r="KJ93" s="16"/>
      <c r="KK93" s="16"/>
      <c r="KL93" s="16"/>
      <c r="KM93" s="16"/>
      <c r="KN93" s="16"/>
      <c r="KO93" s="16"/>
      <c r="KP93" s="16"/>
      <c r="KQ93" s="16"/>
      <c r="KR93" s="16"/>
      <c r="KS93" s="16"/>
      <c r="KT93" s="16"/>
      <c r="KU93" s="16"/>
      <c r="KV93" s="16"/>
      <c r="KW93" s="16"/>
      <c r="KX93" s="16"/>
      <c r="KY93" s="16"/>
      <c r="KZ93" s="16"/>
      <c r="LA93" s="16"/>
      <c r="LB93" s="16"/>
      <c r="LC93" s="16"/>
      <c r="LD93" s="16"/>
      <c r="LE93" s="16"/>
      <c r="LF93" s="16"/>
      <c r="LG93" s="16"/>
      <c r="LH93" s="16"/>
      <c r="LI93" s="16"/>
      <c r="LJ93" s="16"/>
      <c r="LK93" s="16"/>
      <c r="LL93" s="16"/>
      <c r="LM93" s="16"/>
      <c r="LN93" s="16"/>
      <c r="LO93" s="16"/>
      <c r="LP93" s="16"/>
      <c r="LQ93" s="16"/>
      <c r="LR93" s="16"/>
      <c r="LS93" s="16"/>
      <c r="LT93" s="16"/>
      <c r="LU93" s="16"/>
      <c r="LV93" s="16"/>
      <c r="LW93" s="16"/>
      <c r="LX93" s="16"/>
      <c r="LY93" s="16"/>
      <c r="LZ93" s="16"/>
      <c r="MA93" s="16"/>
      <c r="MB93" s="16"/>
      <c r="MC93" s="16"/>
      <c r="MD93" s="16"/>
      <c r="ME93" s="16"/>
      <c r="MF93" s="16"/>
      <c r="MG93" s="16"/>
      <c r="MH93" s="16"/>
      <c r="MI93" s="16"/>
      <c r="MJ93" s="16"/>
      <c r="MK93" s="16"/>
      <c r="ML93" s="16"/>
      <c r="MM93" s="16"/>
      <c r="MN93" s="16"/>
      <c r="MO93" s="16"/>
      <c r="MP93" s="16"/>
      <c r="MQ93" s="16"/>
      <c r="MR93" s="16"/>
      <c r="MS93" s="16"/>
      <c r="MT93" s="16"/>
      <c r="MU93" s="16"/>
      <c r="MV93" s="16"/>
      <c r="MW93" s="16"/>
      <c r="MX93" s="16"/>
      <c r="MY93" s="16"/>
      <c r="MZ93" s="16"/>
      <c r="NA93" s="16"/>
      <c r="NB93" s="16"/>
      <c r="NC93" s="16"/>
      <c r="ND93" s="16"/>
      <c r="NE93" s="16"/>
      <c r="NF93" s="16"/>
      <c r="NG93" s="16"/>
      <c r="NH93" s="16"/>
      <c r="NI93" s="16"/>
      <c r="NJ93" s="16"/>
      <c r="NK93" s="16"/>
      <c r="NL93" s="16"/>
      <c r="NM93" s="16"/>
      <c r="NN93" s="16"/>
      <c r="NO93" s="16"/>
      <c r="NP93" s="16"/>
      <c r="NQ93" s="16"/>
      <c r="NR93" s="16"/>
      <c r="NS93" s="16"/>
      <c r="NT93" s="16"/>
      <c r="NU93" s="16"/>
      <c r="NV93" s="16"/>
      <c r="NW93" s="16"/>
      <c r="NX93" s="16"/>
      <c r="NY93" s="16"/>
      <c r="NZ93" s="16"/>
      <c r="OA93" s="16"/>
      <c r="OB93" s="16"/>
      <c r="OC93" s="16"/>
      <c r="OD93" s="16"/>
      <c r="OE93" s="16"/>
      <c r="OF93" s="16"/>
      <c r="OG93" s="16"/>
      <c r="OH93" s="16"/>
      <c r="OI93" s="16"/>
      <c r="OJ93" s="16"/>
      <c r="OK93" s="16"/>
      <c r="OL93" s="16"/>
      <c r="OM93" s="16"/>
      <c r="ON93" s="16"/>
      <c r="OO93" s="16"/>
      <c r="OP93" s="16"/>
      <c r="OQ93" s="16"/>
      <c r="OR93" s="16"/>
      <c r="OS93" s="16"/>
      <c r="OT93" s="16"/>
      <c r="OU93" s="16"/>
      <c r="OV93" s="16"/>
      <c r="OW93" s="16"/>
      <c r="OX93" s="16"/>
      <c r="OY93" s="16"/>
      <c r="OZ93" s="16"/>
      <c r="PA93" s="16"/>
      <c r="PB93" s="16"/>
      <c r="PC93" s="16"/>
      <c r="PD93" s="16"/>
      <c r="PE93" s="16"/>
      <c r="PF93" s="16"/>
      <c r="PG93" s="16"/>
      <c r="PH93" s="16"/>
      <c r="PI93" s="16"/>
      <c r="PJ93" s="16"/>
      <c r="PK93" s="16"/>
      <c r="PL93" s="16"/>
      <c r="PM93" s="16"/>
      <c r="PN93" s="16"/>
      <c r="PO93" s="16"/>
      <c r="PP93" s="16"/>
      <c r="PQ93" s="16"/>
      <c r="PR93" s="16"/>
      <c r="PS93" s="16"/>
      <c r="PT93" s="16"/>
      <c r="PU93" s="16"/>
      <c r="PV93" s="16"/>
      <c r="PW93" s="16"/>
      <c r="PX93" s="16"/>
      <c r="PY93" s="16"/>
      <c r="PZ93" s="16"/>
      <c r="QA93" s="16"/>
      <c r="QB93" s="16"/>
      <c r="QC93" s="16"/>
      <c r="QD93" s="16"/>
      <c r="QE93" s="16"/>
      <c r="QF93" s="16"/>
      <c r="QG93" s="16"/>
      <c r="QH93" s="16"/>
      <c r="QI93" s="16"/>
      <c r="QJ93" s="16"/>
      <c r="QK93" s="16"/>
      <c r="QL93" s="16"/>
      <c r="QM93" s="16"/>
      <c r="QN93" s="16"/>
      <c r="QO93" s="16"/>
      <c r="QP93" s="16"/>
      <c r="QQ93" s="16"/>
      <c r="QR93" s="16"/>
      <c r="QS93" s="16"/>
      <c r="QT93" s="16"/>
      <c r="QU93" s="16"/>
      <c r="QV93" s="16"/>
      <c r="QW93" s="16"/>
      <c r="QX93" s="16"/>
      <c r="QY93" s="16"/>
      <c r="QZ93" s="16"/>
      <c r="RA93" s="16"/>
      <c r="RB93" s="16"/>
      <c r="RC93" s="16"/>
      <c r="RD93" s="16"/>
      <c r="RE93" s="16"/>
      <c r="RF93" s="16"/>
      <c r="RG93" s="16"/>
      <c r="RH93" s="16"/>
      <c r="RI93" s="16"/>
      <c r="RJ93" s="16"/>
      <c r="RK93" s="16"/>
      <c r="RL93" s="16"/>
      <c r="RM93" s="16"/>
      <c r="RN93" s="16"/>
      <c r="RO93" s="16"/>
      <c r="RP93" s="16"/>
      <c r="RQ93" s="16"/>
      <c r="RR93" s="16"/>
      <c r="RS93" s="16"/>
      <c r="RT93" s="16"/>
      <c r="RU93" s="16"/>
      <c r="RV93" s="16"/>
      <c r="RW93" s="16"/>
      <c r="RX93" s="16"/>
      <c r="RY93" s="16"/>
      <c r="RZ93" s="16"/>
      <c r="SA93" s="16"/>
      <c r="SB93" s="16"/>
      <c r="SC93" s="16"/>
      <c r="SD93" s="16"/>
      <c r="SE93" s="16"/>
      <c r="SF93" s="16"/>
      <c r="SG93" s="16"/>
      <c r="SH93" s="16"/>
      <c r="SI93" s="16"/>
      <c r="SJ93" s="16"/>
      <c r="SK93" s="16"/>
      <c r="SL93" s="16"/>
      <c r="SM93" s="16"/>
      <c r="SN93" s="16"/>
      <c r="SO93" s="16"/>
      <c r="SP93" s="16"/>
      <c r="SQ93" s="16"/>
      <c r="SR93" s="16"/>
      <c r="SS93" s="16"/>
      <c r="ST93" s="16"/>
      <c r="SU93" s="16"/>
      <c r="SV93" s="16"/>
      <c r="SW93" s="16"/>
      <c r="SX93" s="16"/>
      <c r="SY93" s="16"/>
      <c r="SZ93" s="16"/>
      <c r="TA93" s="16"/>
      <c r="TB93" s="16"/>
      <c r="TC93" s="16"/>
      <c r="TD93" s="16"/>
      <c r="TE93" s="16"/>
      <c r="TF93" s="16"/>
      <c r="TG93" s="16"/>
      <c r="TH93" s="16"/>
      <c r="TI93" s="16"/>
      <c r="TJ93" s="16"/>
      <c r="TK93" s="16"/>
      <c r="TL93" s="16"/>
      <c r="TM93" s="16"/>
      <c r="TN93" s="16"/>
      <c r="TO93" s="16"/>
      <c r="TP93" s="16"/>
      <c r="TQ93" s="16"/>
      <c r="TR93" s="16"/>
      <c r="TS93" s="16"/>
      <c r="TT93" s="16"/>
      <c r="TU93" s="16"/>
      <c r="TV93" s="16"/>
      <c r="TW93" s="16"/>
      <c r="TX93" s="16"/>
      <c r="TY93" s="16"/>
      <c r="TZ93" s="16"/>
      <c r="UA93" s="16"/>
      <c r="UB93" s="16"/>
      <c r="UC93" s="16"/>
      <c r="UD93" s="16"/>
      <c r="UE93" s="16"/>
      <c r="UF93" s="16"/>
      <c r="UG93" s="16"/>
      <c r="UH93" s="16"/>
      <c r="UI93" s="16"/>
      <c r="UJ93" s="16"/>
      <c r="UK93" s="16"/>
      <c r="UL93" s="16"/>
      <c r="UM93" s="16"/>
      <c r="UN93" s="16"/>
      <c r="UO93" s="16"/>
      <c r="UP93" s="16"/>
      <c r="UQ93" s="16"/>
      <c r="UR93" s="16"/>
      <c r="US93" s="16"/>
      <c r="UT93" s="16"/>
      <c r="UU93" s="16"/>
      <c r="UV93" s="16"/>
      <c r="UW93" s="16"/>
      <c r="UX93" s="16"/>
      <c r="UY93" s="16"/>
      <c r="UZ93" s="16"/>
      <c r="VA93" s="16"/>
      <c r="VB93" s="16"/>
      <c r="VC93" s="16"/>
      <c r="VD93" s="16"/>
      <c r="VE93" s="16"/>
      <c r="VF93" s="16"/>
      <c r="VG93" s="16"/>
      <c r="VH93" s="16"/>
      <c r="VI93" s="16"/>
      <c r="VJ93" s="16"/>
      <c r="VK93" s="16"/>
      <c r="VL93" s="16"/>
      <c r="VM93" s="16"/>
      <c r="VN93" s="16"/>
      <c r="VO93" s="16"/>
      <c r="VP93" s="16"/>
      <c r="VQ93" s="16"/>
      <c r="VR93" s="16"/>
      <c r="VS93" s="16"/>
      <c r="VT93" s="16"/>
      <c r="VU93" s="16"/>
      <c r="VV93" s="16"/>
      <c r="VW93" s="16"/>
      <c r="VX93" s="16"/>
      <c r="VY93" s="16"/>
      <c r="VZ93" s="16"/>
      <c r="WA93" s="16"/>
      <c r="WB93" s="16"/>
      <c r="WC93" s="16"/>
      <c r="WD93" s="16"/>
      <c r="WE93" s="16"/>
      <c r="WF93" s="16"/>
      <c r="WG93" s="16"/>
      <c r="WH93" s="16"/>
      <c r="WI93" s="16"/>
      <c r="WJ93" s="16"/>
      <c r="WK93" s="16"/>
      <c r="WL93" s="16"/>
      <c r="WM93" s="16"/>
      <c r="WN93" s="16"/>
      <c r="WO93" s="16"/>
      <c r="WP93" s="16"/>
      <c r="WQ93" s="16"/>
      <c r="WR93" s="16"/>
      <c r="WS93" s="16"/>
      <c r="WT93" s="16"/>
      <c r="WU93" s="16"/>
      <c r="WV93" s="16"/>
      <c r="WW93" s="16"/>
      <c r="WX93" s="16"/>
      <c r="WY93" s="16"/>
      <c r="WZ93" s="16"/>
      <c r="XA93" s="16"/>
      <c r="XB93" s="16"/>
      <c r="XC93" s="16"/>
      <c r="XD93" s="16"/>
      <c r="XE93" s="16"/>
      <c r="XF93" s="16"/>
      <c r="XG93" s="16"/>
      <c r="XH93" s="16"/>
      <c r="XI93" s="16"/>
      <c r="XJ93" s="16"/>
      <c r="XK93" s="16"/>
      <c r="XL93" s="16"/>
      <c r="XM93" s="16"/>
      <c r="XN93" s="16"/>
      <c r="XO93" s="16"/>
      <c r="XP93" s="16"/>
      <c r="XQ93" s="16"/>
      <c r="XR93" s="16"/>
      <c r="XS93" s="16"/>
      <c r="XT93" s="16"/>
      <c r="XU93" s="16"/>
      <c r="XV93" s="16"/>
      <c r="XW93" s="16"/>
      <c r="XX93" s="16"/>
      <c r="XY93" s="16"/>
      <c r="XZ93" s="16"/>
      <c r="YA93" s="16"/>
      <c r="YB93" s="16"/>
      <c r="YC93" s="16"/>
      <c r="YD93" s="16"/>
      <c r="YE93" s="16"/>
      <c r="YF93" s="16"/>
      <c r="YG93" s="16"/>
      <c r="YH93" s="16"/>
      <c r="YI93" s="16"/>
      <c r="YJ93" s="16"/>
      <c r="YK93" s="16"/>
      <c r="YL93" s="16"/>
      <c r="YM93" s="16"/>
      <c r="YN93" s="16"/>
      <c r="YO93" s="16"/>
      <c r="YP93" s="16"/>
      <c r="YQ93" s="16"/>
      <c r="YR93" s="16"/>
      <c r="YS93" s="16"/>
      <c r="YT93" s="16"/>
      <c r="YU93" s="16"/>
      <c r="YV93" s="16"/>
      <c r="YW93" s="16"/>
      <c r="YX93" s="16"/>
      <c r="YY93" s="16"/>
      <c r="YZ93" s="16"/>
      <c r="ZA93" s="16"/>
      <c r="ZB93" s="16"/>
      <c r="ZC93" s="16"/>
      <c r="ZD93" s="16"/>
      <c r="ZE93" s="16"/>
      <c r="ZF93" s="16"/>
      <c r="ZG93" s="16"/>
      <c r="ZH93" s="16"/>
      <c r="ZI93" s="16"/>
      <c r="ZJ93" s="16"/>
      <c r="ZK93" s="16"/>
      <c r="ZL93" s="16"/>
      <c r="ZM93" s="16"/>
      <c r="ZN93" s="16"/>
      <c r="ZO93" s="16"/>
      <c r="ZP93" s="16"/>
      <c r="ZQ93" s="16"/>
      <c r="ZR93" s="16"/>
      <c r="ZS93" s="16"/>
      <c r="ZT93" s="16"/>
      <c r="ZU93" s="16"/>
      <c r="ZV93" s="16"/>
      <c r="ZW93" s="16"/>
      <c r="ZX93" s="16"/>
      <c r="ZY93" s="16"/>
      <c r="ZZ93" s="16"/>
      <c r="AAA93" s="16"/>
      <c r="AAB93" s="16"/>
      <c r="AAC93" s="16"/>
      <c r="AAD93" s="16"/>
      <c r="AAE93" s="16"/>
      <c r="AAF93" s="16"/>
      <c r="AAG93" s="16"/>
      <c r="AAH93" s="16"/>
      <c r="AAI93" s="16"/>
      <c r="AAJ93" s="16"/>
      <c r="AAK93" s="16"/>
      <c r="AAL93" s="16"/>
      <c r="AAM93" s="16"/>
      <c r="AAN93" s="16"/>
      <c r="AAO93" s="16"/>
      <c r="AAP93" s="16"/>
      <c r="AAQ93" s="16"/>
      <c r="AAR93" s="16"/>
      <c r="AAS93" s="16"/>
      <c r="AAT93" s="16"/>
      <c r="AAU93" s="16"/>
      <c r="AAV93" s="16"/>
      <c r="AAW93" s="16"/>
      <c r="AAX93" s="16"/>
      <c r="AAY93" s="16"/>
      <c r="AAZ93" s="16"/>
      <c r="ABA93" s="16"/>
      <c r="ABB93" s="16"/>
      <c r="ABC93" s="16"/>
      <c r="ABD93" s="16"/>
      <c r="ABE93" s="16"/>
      <c r="ABF93" s="16"/>
      <c r="ABG93" s="16"/>
      <c r="ABH93" s="16"/>
      <c r="ABI93" s="16"/>
      <c r="ABJ93" s="16"/>
      <c r="ABK93" s="16"/>
      <c r="ABL93" s="16"/>
      <c r="ABM93" s="16"/>
      <c r="ABN93" s="16"/>
      <c r="ABO93" s="16"/>
      <c r="ABP93" s="16"/>
      <c r="ABQ93" s="16"/>
      <c r="ABR93" s="16"/>
      <c r="ABS93" s="16"/>
      <c r="ABT93" s="16"/>
      <c r="ABU93" s="16"/>
      <c r="ABV93" s="16"/>
      <c r="ABW93" s="16"/>
      <c r="ABX93" s="16"/>
      <c r="ABY93" s="16"/>
      <c r="ABZ93" s="16"/>
      <c r="ACA93" s="16"/>
      <c r="ACB93" s="16"/>
      <c r="ACC93" s="16"/>
      <c r="ACD93" s="16"/>
      <c r="ACE93" s="16"/>
      <c r="ACF93" s="16"/>
      <c r="ACG93" s="16"/>
      <c r="ACH93" s="16"/>
      <c r="ACI93" s="16"/>
      <c r="ACJ93" s="16"/>
      <c r="ACK93" s="16"/>
      <c r="ACL93" s="16"/>
      <c r="ACM93" s="16"/>
      <c r="ACN93" s="16"/>
      <c r="ACO93" s="16"/>
      <c r="ACP93" s="16"/>
      <c r="ACQ93" s="16"/>
      <c r="ACR93" s="16"/>
      <c r="ACS93" s="16"/>
      <c r="ACT93" s="16"/>
      <c r="ACU93" s="16"/>
      <c r="ACV93" s="16"/>
      <c r="ACW93" s="16"/>
      <c r="ACX93" s="16"/>
      <c r="ACY93" s="16"/>
      <c r="ACZ93" s="16"/>
      <c r="ADA93" s="16"/>
      <c r="ADB93" s="16"/>
      <c r="ADC93" s="16"/>
      <c r="ADD93" s="16"/>
      <c r="ADE93" s="16"/>
      <c r="ADF93" s="16"/>
      <c r="ADG93" s="16"/>
      <c r="ADH93" s="16"/>
      <c r="ADI93" s="16"/>
      <c r="ADJ93" s="16"/>
      <c r="ADK93" s="16"/>
      <c r="ADL93" s="16"/>
      <c r="ADM93" s="16"/>
      <c r="ADN93" s="16"/>
      <c r="ADO93" s="16"/>
      <c r="ADP93" s="16"/>
      <c r="ADQ93" s="16"/>
      <c r="ADR93" s="16"/>
      <c r="ADS93" s="16"/>
      <c r="ADT93" s="16"/>
      <c r="ADU93" s="16"/>
      <c r="ADV93" s="16"/>
      <c r="ADW93" s="16"/>
      <c r="ADX93" s="16"/>
      <c r="ADY93" s="16"/>
      <c r="ADZ93" s="16"/>
      <c r="AEA93" s="16"/>
      <c r="AEB93" s="16"/>
      <c r="AEC93" s="16"/>
      <c r="AED93" s="16"/>
      <c r="AEE93" s="16"/>
      <c r="AEF93" s="16"/>
      <c r="AEG93" s="16"/>
      <c r="AEH93" s="16"/>
      <c r="AEI93" s="16"/>
      <c r="AEJ93" s="16"/>
      <c r="AEK93" s="16"/>
      <c r="AEL93" s="16"/>
      <c r="AEM93" s="16"/>
      <c r="AEN93" s="16"/>
      <c r="AEO93" s="16"/>
      <c r="AEP93" s="16"/>
      <c r="AEQ93" s="16"/>
      <c r="AER93" s="16"/>
      <c r="AES93" s="16"/>
      <c r="AET93" s="16"/>
      <c r="AEU93" s="16"/>
      <c r="AEV93" s="16"/>
      <c r="AEW93" s="16"/>
      <c r="AEX93" s="16"/>
      <c r="AEY93" s="16"/>
      <c r="AEZ93" s="16"/>
      <c r="AFA93" s="16"/>
      <c r="AFB93" s="16"/>
      <c r="AFC93" s="16"/>
      <c r="AFD93" s="16"/>
      <c r="AFE93" s="16"/>
      <c r="AFF93" s="16"/>
      <c r="AFG93" s="16"/>
      <c r="AFH93" s="16"/>
      <c r="AFI93" s="16"/>
      <c r="AFJ93" s="16"/>
      <c r="AFK93" s="16"/>
      <c r="AFL93" s="16"/>
      <c r="AFM93" s="16"/>
      <c r="AFN93" s="16"/>
      <c r="AFO93" s="16"/>
      <c r="AFP93" s="16"/>
      <c r="AFQ93" s="16"/>
      <c r="AFR93" s="16"/>
      <c r="AFS93" s="16"/>
      <c r="AFT93" s="16"/>
      <c r="AFU93" s="16"/>
      <c r="AFV93" s="16"/>
      <c r="AFW93" s="16"/>
      <c r="AFX93" s="16"/>
      <c r="AFY93" s="16"/>
      <c r="AFZ93" s="16"/>
      <c r="AGA93" s="16"/>
      <c r="AGB93" s="16"/>
      <c r="AGC93" s="16"/>
      <c r="AGD93" s="16"/>
      <c r="AGE93" s="16"/>
      <c r="AGF93" s="16"/>
      <c r="AGG93" s="16"/>
      <c r="AGH93" s="16"/>
      <c r="AGI93" s="16"/>
      <c r="AGJ93" s="16"/>
      <c r="AGK93" s="16"/>
      <c r="AGL93" s="16"/>
      <c r="AGM93" s="16"/>
      <c r="AGN93" s="16"/>
      <c r="AGO93" s="16"/>
      <c r="AGP93" s="16"/>
      <c r="AGQ93" s="16"/>
      <c r="AGR93" s="16"/>
      <c r="AGS93" s="16"/>
      <c r="AGT93" s="16"/>
      <c r="AGU93" s="16"/>
      <c r="AGV93" s="16"/>
      <c r="AGW93" s="16"/>
      <c r="AGX93" s="16"/>
      <c r="AGY93" s="16"/>
      <c r="AGZ93" s="16"/>
      <c r="AHA93" s="16"/>
      <c r="AHB93" s="16"/>
      <c r="AHC93" s="16"/>
      <c r="AHD93" s="16"/>
      <c r="AHE93" s="16"/>
      <c r="AHF93" s="16"/>
      <c r="AHG93" s="16"/>
      <c r="AHH93" s="16"/>
      <c r="AHI93" s="16"/>
      <c r="AHJ93" s="16"/>
      <c r="AHK93" s="16"/>
      <c r="AHL93" s="16"/>
      <c r="AHM93" s="16"/>
      <c r="AHN93" s="16"/>
      <c r="AHO93" s="16"/>
      <c r="AHP93" s="16"/>
      <c r="AHQ93" s="16"/>
      <c r="AHR93" s="16"/>
      <c r="AHS93" s="16"/>
      <c r="AHT93" s="16"/>
      <c r="AHU93" s="16"/>
      <c r="AHV93" s="16"/>
      <c r="AHW93" s="16"/>
      <c r="AHX93" s="16"/>
      <c r="AHY93" s="16"/>
      <c r="AHZ93" s="16"/>
      <c r="AIA93" s="16"/>
      <c r="AIB93" s="16"/>
      <c r="AIC93" s="16"/>
      <c r="AID93" s="16"/>
      <c r="AIE93" s="16"/>
      <c r="AIF93" s="16"/>
      <c r="AIG93" s="16"/>
      <c r="AIH93" s="16"/>
      <c r="AII93" s="16"/>
      <c r="AIJ93" s="16"/>
      <c r="AIK93" s="16"/>
      <c r="AIL93" s="16"/>
      <c r="AIM93" s="16"/>
      <c r="AIN93" s="16"/>
      <c r="AIO93" s="16"/>
      <c r="AIP93" s="16"/>
      <c r="AIQ93" s="16"/>
      <c r="AIR93" s="16"/>
      <c r="AIS93" s="16"/>
      <c r="AIT93" s="16"/>
      <c r="AIU93" s="16"/>
      <c r="AIV93" s="16"/>
      <c r="AIW93" s="16"/>
      <c r="AIX93" s="16"/>
      <c r="AIY93" s="16"/>
      <c r="AIZ93" s="16"/>
      <c r="AJA93" s="16"/>
      <c r="AJB93" s="16"/>
      <c r="AJC93" s="16"/>
      <c r="AJD93" s="16"/>
      <c r="AJE93" s="16"/>
      <c r="AJF93" s="16"/>
      <c r="AJG93" s="16"/>
      <c r="AJH93" s="16"/>
      <c r="AJI93" s="16"/>
      <c r="AJJ93" s="16"/>
      <c r="AJK93" s="16"/>
      <c r="AJL93" s="16"/>
      <c r="AJM93" s="16"/>
      <c r="AJN93" s="16"/>
      <c r="AJO93" s="16"/>
      <c r="AJP93" s="16"/>
      <c r="AJQ93" s="16"/>
      <c r="AJR93" s="16"/>
      <c r="AJS93" s="16"/>
      <c r="AJT93" s="16"/>
      <c r="AJU93" s="16"/>
      <c r="AJV93" s="16"/>
      <c r="AJW93" s="16"/>
      <c r="AJX93" s="16"/>
      <c r="AJY93" s="16"/>
      <c r="AJZ93" s="16"/>
      <c r="AKA93" s="16"/>
      <c r="AKB93" s="16"/>
      <c r="AKC93" s="16"/>
      <c r="AKD93" s="16"/>
      <c r="AKE93" s="16"/>
      <c r="AKF93" s="16"/>
      <c r="AKG93" s="16"/>
      <c r="AKH93" s="16"/>
      <c r="AKI93" s="16"/>
      <c r="AKJ93" s="16"/>
      <c r="AKK93" s="16"/>
      <c r="AKL93" s="16"/>
      <c r="AKM93" s="16"/>
      <c r="AKN93" s="16"/>
      <c r="AKO93" s="16"/>
      <c r="AKP93" s="16"/>
      <c r="AKQ93" s="16"/>
      <c r="AKR93" s="16"/>
      <c r="AKS93" s="16"/>
      <c r="AKT93" s="16"/>
      <c r="AKU93" s="16"/>
      <c r="AKV93" s="16"/>
      <c r="AKW93" s="16"/>
      <c r="AKX93" s="16"/>
      <c r="AKY93" s="16"/>
      <c r="AKZ93" s="16"/>
      <c r="ALA93" s="16"/>
      <c r="ALB93" s="16"/>
      <c r="ALC93" s="16"/>
      <c r="ALD93" s="16"/>
      <c r="ALE93" s="16"/>
      <c r="ALF93" s="16"/>
      <c r="ALG93" s="16"/>
      <c r="ALH93" s="16"/>
      <c r="ALI93" s="16"/>
      <c r="ALJ93" s="16"/>
      <c r="ALK93" s="16"/>
      <c r="ALL93" s="16"/>
      <c r="ALM93" s="16"/>
      <c r="ALN93" s="16"/>
      <c r="ALO93" s="16"/>
      <c r="ALP93" s="16"/>
      <c r="ALQ93" s="16"/>
      <c r="ALR93" s="16"/>
      <c r="ALS93" s="16"/>
      <c r="ALT93" s="16"/>
      <c r="ALU93" s="16"/>
      <c r="ALV93" s="16"/>
      <c r="ALW93" s="16"/>
      <c r="ALX93" s="16"/>
      <c r="ALY93" s="16"/>
      <c r="ALZ93" s="16"/>
      <c r="AMA93" s="16"/>
      <c r="AMB93" s="16"/>
      <c r="AMC93" s="16"/>
      <c r="AMD93" s="16"/>
      <c r="AME93" s="16"/>
      <c r="AMF93" s="16"/>
      <c r="AMG93" s="16"/>
      <c r="AMH93" s="16"/>
      <c r="AMI93" s="16"/>
      <c r="AMJ93" s="16"/>
      <c r="AMK93" s="16"/>
      <c r="AML93" s="16"/>
      <c r="AMM93" s="16"/>
      <c r="AMN93" s="16"/>
      <c r="AMO93" s="16"/>
      <c r="AMP93" s="16"/>
      <c r="AMQ93" s="16"/>
      <c r="AMR93" s="16"/>
      <c r="AMS93" s="16"/>
      <c r="AMT93" s="16"/>
      <c r="AMU93" s="16"/>
      <c r="AMV93" s="16"/>
      <c r="AMW93" s="16"/>
      <c r="AMX93" s="16"/>
      <c r="AMY93" s="16"/>
      <c r="AMZ93" s="16"/>
      <c r="ANA93" s="16"/>
      <c r="ANB93" s="16"/>
      <c r="ANC93" s="16"/>
      <c r="AND93" s="16"/>
      <c r="ANE93" s="16"/>
      <c r="ANF93" s="16"/>
      <c r="ANG93" s="16"/>
      <c r="ANH93" s="16"/>
      <c r="ANI93" s="16"/>
      <c r="ANJ93" s="16"/>
      <c r="ANK93" s="16"/>
      <c r="ANL93" s="16"/>
      <c r="ANM93" s="16"/>
      <c r="ANN93" s="16"/>
      <c r="ANO93" s="16"/>
      <c r="ANP93" s="16"/>
      <c r="ANQ93" s="16"/>
      <c r="ANR93" s="16"/>
      <c r="ANS93" s="16"/>
      <c r="ANT93" s="16"/>
      <c r="ANU93" s="16"/>
      <c r="ANV93" s="16"/>
      <c r="ANW93" s="16"/>
      <c r="ANX93" s="16"/>
      <c r="ANY93" s="16"/>
      <c r="ANZ93" s="16"/>
      <c r="AOA93" s="16"/>
      <c r="AOB93" s="16"/>
      <c r="AOC93" s="16"/>
      <c r="AOD93" s="16"/>
      <c r="AOE93" s="16"/>
      <c r="AOF93" s="16"/>
      <c r="AOG93" s="16"/>
      <c r="AOH93" s="16"/>
      <c r="AOI93" s="16"/>
      <c r="AOJ93" s="16"/>
      <c r="AOK93" s="16"/>
      <c r="AOL93" s="16"/>
      <c r="AOM93" s="16"/>
      <c r="AON93" s="16"/>
      <c r="AOO93" s="16"/>
      <c r="AOP93" s="16"/>
      <c r="AOQ93" s="16"/>
      <c r="AOR93" s="16"/>
      <c r="AOS93" s="16"/>
      <c r="AOT93" s="16"/>
      <c r="AOU93" s="16"/>
      <c r="AOV93" s="16"/>
      <c r="AOW93" s="16"/>
      <c r="AOX93" s="16"/>
      <c r="AOY93" s="16"/>
      <c r="AOZ93" s="16"/>
      <c r="APA93" s="16"/>
      <c r="APB93" s="16"/>
      <c r="APC93" s="16"/>
      <c r="APD93" s="16"/>
      <c r="APE93" s="16"/>
      <c r="APF93" s="16"/>
      <c r="APG93" s="16"/>
      <c r="APH93" s="16"/>
      <c r="API93" s="16"/>
      <c r="APJ93" s="16"/>
      <c r="APK93" s="16"/>
      <c r="APL93" s="16"/>
      <c r="APM93" s="16"/>
      <c r="APN93" s="16"/>
      <c r="APO93" s="16"/>
      <c r="APP93" s="16"/>
      <c r="APQ93" s="16"/>
      <c r="APR93" s="16"/>
      <c r="APS93" s="16"/>
      <c r="APT93" s="16"/>
      <c r="APU93" s="16"/>
      <c r="APV93" s="16"/>
      <c r="APW93" s="16"/>
      <c r="APX93" s="16"/>
      <c r="APY93" s="16"/>
      <c r="APZ93" s="16"/>
      <c r="AQA93" s="16"/>
      <c r="AQB93" s="16"/>
      <c r="AQC93" s="16"/>
      <c r="AQD93" s="16"/>
      <c r="AQE93" s="16"/>
      <c r="AQF93" s="16"/>
      <c r="AQG93" s="16"/>
      <c r="AQH93" s="16"/>
      <c r="AQI93" s="16"/>
      <c r="AQJ93" s="16"/>
      <c r="AQK93" s="16"/>
      <c r="AQL93" s="16"/>
      <c r="AQM93" s="16"/>
      <c r="AQN93" s="16"/>
      <c r="AQO93" s="16"/>
      <c r="AQP93" s="16"/>
      <c r="AQQ93" s="16"/>
      <c r="AQR93" s="16"/>
      <c r="AQS93" s="16"/>
      <c r="AQT93" s="16"/>
      <c r="AQU93" s="16"/>
      <c r="AQV93" s="16"/>
      <c r="AQW93" s="16"/>
      <c r="AQX93" s="16"/>
      <c r="AQY93" s="16"/>
      <c r="AQZ93" s="16"/>
      <c r="ARA93" s="16"/>
      <c r="ARB93" s="16"/>
      <c r="ARC93" s="16"/>
      <c r="ARD93" s="16"/>
      <c r="ARE93" s="16"/>
      <c r="ARF93" s="16"/>
      <c r="ARG93" s="16"/>
      <c r="ARH93" s="16"/>
      <c r="ARI93" s="16"/>
      <c r="ARJ93" s="16"/>
      <c r="ARK93" s="16"/>
      <c r="ARL93" s="16"/>
      <c r="ARM93" s="16"/>
      <c r="ARN93" s="16"/>
      <c r="ARO93" s="16"/>
      <c r="ARP93" s="16"/>
      <c r="ARQ93" s="16"/>
      <c r="ARR93" s="16"/>
      <c r="ARS93" s="16"/>
      <c r="ART93" s="16"/>
      <c r="ARU93" s="16"/>
      <c r="ARV93" s="16"/>
      <c r="ARW93" s="16"/>
      <c r="ARX93" s="16"/>
      <c r="ARY93" s="16"/>
      <c r="ARZ93" s="16"/>
      <c r="ASA93" s="16"/>
      <c r="ASB93" s="16"/>
      <c r="ASC93" s="16"/>
      <c r="ASD93" s="16"/>
      <c r="ASE93" s="16"/>
      <c r="ASF93" s="16"/>
      <c r="ASG93" s="16"/>
      <c r="ASH93" s="16"/>
      <c r="ASI93" s="16"/>
      <c r="ASJ93" s="16"/>
      <c r="ASK93" s="16"/>
      <c r="ASL93" s="16"/>
      <c r="ASM93" s="16"/>
      <c r="ASN93" s="16"/>
      <c r="ASO93" s="16"/>
      <c r="ASP93" s="16"/>
      <c r="ASQ93" s="16"/>
      <c r="ASR93" s="16"/>
      <c r="ASS93" s="16"/>
      <c r="AST93" s="16"/>
      <c r="ASU93" s="16"/>
      <c r="ASV93" s="16"/>
      <c r="ASW93" s="16"/>
      <c r="ASX93" s="16"/>
      <c r="ASY93" s="16"/>
      <c r="ASZ93" s="16"/>
      <c r="ATA93" s="16"/>
      <c r="ATB93" s="16"/>
      <c r="ATC93" s="16"/>
      <c r="ATD93" s="16"/>
      <c r="ATE93" s="16"/>
      <c r="ATF93" s="16"/>
      <c r="ATG93" s="16"/>
      <c r="ATH93" s="16"/>
      <c r="ATI93" s="16"/>
      <c r="ATJ93" s="16"/>
      <c r="ATK93" s="16"/>
      <c r="ATL93" s="16"/>
      <c r="ATM93" s="16"/>
      <c r="ATN93" s="16"/>
      <c r="ATO93" s="16"/>
      <c r="ATP93" s="16"/>
      <c r="ATQ93" s="16"/>
      <c r="ATR93" s="16"/>
      <c r="ATS93" s="16"/>
      <c r="ATT93" s="16"/>
      <c r="ATU93" s="16"/>
      <c r="ATV93" s="16"/>
      <c r="ATW93" s="16"/>
      <c r="ATX93" s="16"/>
      <c r="ATY93" s="16"/>
      <c r="ATZ93" s="16"/>
      <c r="AUA93" s="16"/>
      <c r="AUB93" s="16"/>
      <c r="AUC93" s="16"/>
      <c r="AUD93" s="16"/>
      <c r="AUE93" s="16"/>
      <c r="AUF93" s="16"/>
      <c r="AUG93" s="16"/>
      <c r="AUH93" s="16"/>
      <c r="AUI93" s="16"/>
      <c r="AUJ93" s="16"/>
      <c r="AUK93" s="16"/>
      <c r="AUL93" s="16"/>
      <c r="AUM93" s="16"/>
      <c r="AUN93" s="16"/>
      <c r="AUO93" s="16"/>
      <c r="AUP93" s="16"/>
      <c r="AUQ93" s="16"/>
      <c r="AUR93" s="16"/>
      <c r="AUS93" s="16"/>
      <c r="AUT93" s="16"/>
      <c r="AUU93" s="16"/>
      <c r="AUV93" s="16"/>
      <c r="AUW93" s="16"/>
      <c r="AUX93" s="16"/>
      <c r="AUY93" s="16"/>
      <c r="AUZ93" s="16"/>
      <c r="AVA93" s="16"/>
      <c r="AVB93" s="16"/>
      <c r="AVC93" s="16"/>
      <c r="AVD93" s="16"/>
      <c r="AVE93" s="16"/>
      <c r="AVF93" s="16"/>
      <c r="AVG93" s="16"/>
      <c r="AVH93" s="16"/>
      <c r="AVI93" s="16"/>
      <c r="AVJ93" s="16"/>
      <c r="AVK93" s="16"/>
      <c r="AVL93" s="16"/>
      <c r="AVM93" s="16"/>
      <c r="AVN93" s="16"/>
      <c r="AVO93" s="16"/>
      <c r="AVP93" s="16"/>
      <c r="AVQ93" s="16"/>
      <c r="AVR93" s="16"/>
      <c r="AVS93" s="16"/>
      <c r="AVT93" s="16"/>
      <c r="AVU93" s="16"/>
      <c r="AVV93" s="16"/>
      <c r="AVW93" s="16"/>
      <c r="AVX93" s="16"/>
      <c r="AVY93" s="16"/>
      <c r="AVZ93" s="16"/>
      <c r="AWA93" s="16"/>
      <c r="AWB93" s="16"/>
      <c r="AWC93" s="16"/>
      <c r="AWD93" s="16"/>
      <c r="AWE93" s="16"/>
      <c r="AWF93" s="16"/>
      <c r="AWG93" s="16"/>
      <c r="AWH93" s="16"/>
      <c r="AWI93" s="16"/>
      <c r="AWJ93" s="16"/>
      <c r="AWK93" s="16"/>
      <c r="AWL93" s="16"/>
      <c r="AWM93" s="16"/>
      <c r="AWN93" s="16"/>
      <c r="AWO93" s="16"/>
      <c r="AWP93" s="16"/>
      <c r="AWQ93" s="16"/>
      <c r="AWR93" s="16"/>
      <c r="AWS93" s="16"/>
      <c r="AWT93" s="16"/>
      <c r="AWU93" s="16"/>
      <c r="AWV93" s="16"/>
      <c r="AWW93" s="16"/>
      <c r="AWX93" s="16"/>
      <c r="AWY93" s="16"/>
      <c r="AWZ93" s="16"/>
      <c r="AXA93" s="16"/>
      <c r="AXB93" s="16"/>
      <c r="AXC93" s="16"/>
      <c r="AXD93" s="16"/>
      <c r="AXE93" s="16"/>
      <c r="AXF93" s="16"/>
      <c r="AXG93" s="16"/>
      <c r="AXH93" s="16"/>
      <c r="AXI93" s="16"/>
      <c r="AXJ93" s="16"/>
      <c r="AXK93" s="16"/>
      <c r="AXL93" s="16"/>
      <c r="AXM93" s="16"/>
      <c r="AXN93" s="16"/>
      <c r="AXO93" s="16"/>
      <c r="AXP93" s="16"/>
      <c r="AXQ93" s="16"/>
      <c r="AXR93" s="16"/>
      <c r="AXS93" s="16"/>
      <c r="AXT93" s="16"/>
      <c r="AXU93" s="16"/>
      <c r="AXV93" s="16"/>
      <c r="AXW93" s="16"/>
      <c r="AXX93" s="16"/>
      <c r="AXY93" s="16"/>
      <c r="AXZ93" s="16"/>
      <c r="AYA93" s="16"/>
      <c r="AYB93" s="16"/>
      <c r="AYC93" s="16"/>
      <c r="AYD93" s="16"/>
      <c r="AYE93" s="16"/>
      <c r="AYF93" s="16"/>
      <c r="AYG93" s="16"/>
      <c r="AYH93" s="16"/>
      <c r="AYI93" s="16"/>
      <c r="AYJ93" s="16"/>
      <c r="AYK93" s="16"/>
      <c r="AYL93" s="16"/>
      <c r="AYM93" s="16"/>
      <c r="AYN93" s="16"/>
      <c r="AYO93" s="16"/>
      <c r="AYP93" s="16"/>
      <c r="AYQ93" s="16"/>
      <c r="AYR93" s="16"/>
      <c r="AYS93" s="16"/>
      <c r="AYT93" s="16"/>
      <c r="AYU93" s="16"/>
      <c r="AYV93" s="16"/>
      <c r="AYW93" s="16"/>
      <c r="AYX93" s="16"/>
      <c r="AYY93" s="16"/>
      <c r="AYZ93" s="16"/>
      <c r="AZA93" s="16"/>
      <c r="AZB93" s="16"/>
      <c r="AZC93" s="16"/>
      <c r="AZD93" s="16"/>
      <c r="AZE93" s="16"/>
      <c r="AZF93" s="16"/>
      <c r="AZG93" s="16"/>
      <c r="AZH93" s="16"/>
      <c r="AZI93" s="16"/>
      <c r="AZJ93" s="16"/>
      <c r="AZK93" s="16"/>
      <c r="AZL93" s="16"/>
      <c r="AZM93" s="16"/>
      <c r="AZN93" s="16"/>
      <c r="AZO93" s="16"/>
      <c r="AZP93" s="16"/>
      <c r="AZQ93" s="16"/>
      <c r="AZR93" s="16"/>
      <c r="AZS93" s="16"/>
      <c r="AZT93" s="16"/>
      <c r="AZU93" s="16"/>
      <c r="AZV93" s="16"/>
      <c r="AZW93" s="16"/>
      <c r="AZX93" s="16"/>
      <c r="AZY93" s="16"/>
      <c r="AZZ93" s="16"/>
      <c r="BAA93" s="16"/>
      <c r="BAB93" s="16"/>
      <c r="BAC93" s="16"/>
      <c r="BAD93" s="16"/>
      <c r="BAE93" s="16"/>
      <c r="BAF93" s="16"/>
      <c r="BAG93" s="16"/>
      <c r="BAH93" s="16"/>
      <c r="BAI93" s="16"/>
      <c r="BAJ93" s="16"/>
      <c r="BAK93" s="16"/>
      <c r="BAL93" s="16"/>
      <c r="BAM93" s="16"/>
      <c r="BAN93" s="16"/>
      <c r="BAO93" s="16"/>
      <c r="BAP93" s="16"/>
      <c r="BAQ93" s="16"/>
      <c r="BAR93" s="16"/>
      <c r="BAS93" s="16"/>
      <c r="BAT93" s="16"/>
      <c r="BAU93" s="16"/>
      <c r="BAV93" s="16"/>
      <c r="BAW93" s="16"/>
      <c r="BAX93" s="16"/>
      <c r="BAY93" s="16"/>
      <c r="BAZ93" s="16"/>
      <c r="BBA93" s="16"/>
      <c r="BBB93" s="16"/>
      <c r="BBC93" s="16"/>
      <c r="BBD93" s="16"/>
      <c r="BBE93" s="16"/>
      <c r="BBF93" s="16"/>
      <c r="BBG93" s="16"/>
      <c r="BBH93" s="16"/>
      <c r="BBI93" s="16"/>
      <c r="BBJ93" s="16"/>
      <c r="BBK93" s="16"/>
      <c r="BBL93" s="16"/>
      <c r="BBM93" s="16"/>
      <c r="BBN93" s="16"/>
      <c r="BBO93" s="16"/>
      <c r="BBP93" s="16"/>
      <c r="BBQ93" s="16"/>
      <c r="BBR93" s="16"/>
      <c r="BBS93" s="16"/>
      <c r="BBT93" s="16"/>
      <c r="BBU93" s="16"/>
      <c r="BBV93" s="16"/>
      <c r="BBW93" s="16"/>
      <c r="BBX93" s="16"/>
      <c r="BBY93" s="16"/>
      <c r="BBZ93" s="16"/>
      <c r="BCA93" s="16"/>
      <c r="BCB93" s="16"/>
      <c r="BCC93" s="16"/>
      <c r="BCD93" s="16"/>
      <c r="BCE93" s="16"/>
      <c r="BCF93" s="16"/>
      <c r="BCG93" s="16"/>
      <c r="BCH93" s="16"/>
      <c r="BCI93" s="16"/>
      <c r="BCJ93" s="16"/>
      <c r="BCK93" s="16"/>
      <c r="BCL93" s="16"/>
      <c r="BCM93" s="16"/>
      <c r="BCN93" s="16"/>
      <c r="BCO93" s="16"/>
      <c r="BCP93" s="16"/>
      <c r="BCQ93" s="16"/>
      <c r="BCR93" s="16"/>
      <c r="BCS93" s="16"/>
      <c r="BCT93" s="16"/>
      <c r="BCU93" s="16"/>
      <c r="BCV93" s="16"/>
      <c r="BCW93" s="16"/>
      <c r="BCX93" s="16"/>
      <c r="BCY93" s="16"/>
      <c r="BCZ93" s="16"/>
      <c r="BDA93" s="16"/>
      <c r="BDB93" s="16"/>
      <c r="BDC93" s="16"/>
      <c r="BDD93" s="16"/>
      <c r="BDE93" s="16"/>
      <c r="BDF93" s="16"/>
      <c r="BDG93" s="16"/>
      <c r="BDH93" s="16"/>
      <c r="BDI93" s="16"/>
      <c r="BDJ93" s="16"/>
      <c r="BDK93" s="16"/>
      <c r="BDL93" s="16"/>
      <c r="BDM93" s="16"/>
      <c r="BDN93" s="16"/>
      <c r="BDO93" s="16"/>
      <c r="BDP93" s="16"/>
      <c r="BDQ93" s="16"/>
      <c r="BDR93" s="16"/>
      <c r="BDS93" s="16"/>
      <c r="BDT93" s="16"/>
      <c r="BDU93" s="16"/>
      <c r="BDV93" s="16"/>
      <c r="BDW93" s="16"/>
      <c r="BDX93" s="16"/>
      <c r="BDY93" s="16"/>
      <c r="BDZ93" s="16"/>
      <c r="BEA93" s="16"/>
      <c r="BEB93" s="16"/>
      <c r="BEC93" s="16"/>
      <c r="BED93" s="16"/>
      <c r="BEE93" s="16"/>
      <c r="BEF93" s="16"/>
      <c r="BEG93" s="16"/>
      <c r="BEH93" s="16"/>
      <c r="BEI93" s="16"/>
      <c r="BEJ93" s="16"/>
      <c r="BEK93" s="16"/>
      <c r="BEL93" s="16"/>
      <c r="BEM93" s="16"/>
      <c r="BEN93" s="16"/>
      <c r="BEO93" s="16"/>
      <c r="BEP93" s="16"/>
      <c r="BEQ93" s="16"/>
      <c r="BER93" s="16"/>
      <c r="BES93" s="16"/>
      <c r="BET93" s="16"/>
      <c r="BEU93" s="16"/>
      <c r="BEV93" s="16"/>
      <c r="BEW93" s="16"/>
      <c r="BEX93" s="16"/>
      <c r="BEY93" s="16"/>
      <c r="BEZ93" s="16"/>
      <c r="BFA93" s="16"/>
      <c r="BFB93" s="16"/>
      <c r="BFC93" s="16"/>
      <c r="BFD93" s="16"/>
      <c r="BFE93" s="16"/>
      <c r="BFF93" s="16"/>
      <c r="BFG93" s="16"/>
      <c r="BFH93" s="16"/>
      <c r="BFI93" s="16"/>
      <c r="BFJ93" s="16"/>
      <c r="BFK93" s="16"/>
      <c r="BFL93" s="16"/>
      <c r="BFM93" s="16"/>
      <c r="BFN93" s="16"/>
      <c r="BFO93" s="16"/>
      <c r="BFP93" s="16"/>
      <c r="BFQ93" s="16"/>
      <c r="BFR93" s="16"/>
      <c r="BFS93" s="16"/>
      <c r="BFT93" s="16"/>
      <c r="BFU93" s="16"/>
      <c r="BFV93" s="16"/>
      <c r="BFW93" s="16"/>
      <c r="BFX93" s="16"/>
      <c r="BFY93" s="16"/>
      <c r="BFZ93" s="16"/>
      <c r="BGA93" s="16"/>
      <c r="BGB93" s="16"/>
      <c r="BGC93" s="16"/>
      <c r="BGD93" s="16"/>
      <c r="BGE93" s="16"/>
      <c r="BGF93" s="16"/>
      <c r="BGG93" s="16"/>
      <c r="BGH93" s="16"/>
      <c r="BGI93" s="16"/>
      <c r="BGJ93" s="16"/>
      <c r="BGK93" s="16"/>
      <c r="BGL93" s="16"/>
      <c r="BGM93" s="16"/>
      <c r="BGN93" s="16"/>
      <c r="BGO93" s="16"/>
      <c r="BGP93" s="16"/>
      <c r="BGQ93" s="16"/>
      <c r="BGR93" s="16"/>
      <c r="BGS93" s="16"/>
      <c r="BGT93" s="16"/>
      <c r="BGU93" s="16"/>
      <c r="BGV93" s="16"/>
      <c r="BGW93" s="16"/>
      <c r="BGX93" s="16"/>
      <c r="BGY93" s="16"/>
      <c r="BGZ93" s="16"/>
      <c r="BHA93" s="16"/>
      <c r="BHB93" s="16"/>
      <c r="BHC93" s="16"/>
      <c r="BHD93" s="16"/>
      <c r="BHE93" s="16"/>
      <c r="BHF93" s="16"/>
      <c r="BHG93" s="16"/>
      <c r="BHH93" s="16"/>
      <c r="BHI93" s="16"/>
      <c r="BHJ93" s="16"/>
      <c r="BHK93" s="16"/>
      <c r="BHL93" s="16"/>
      <c r="BHM93" s="16"/>
      <c r="BHN93" s="16"/>
      <c r="BHO93" s="16"/>
      <c r="BHP93" s="16"/>
      <c r="BHQ93" s="16"/>
      <c r="BHR93" s="16"/>
      <c r="BHS93" s="16"/>
      <c r="BHT93" s="16"/>
      <c r="BHU93" s="16"/>
      <c r="BHV93" s="16"/>
      <c r="BHW93" s="16"/>
      <c r="BHX93" s="16"/>
      <c r="BHY93" s="16"/>
      <c r="BHZ93" s="16"/>
      <c r="BIA93" s="16"/>
      <c r="BIB93" s="16"/>
      <c r="BIC93" s="16"/>
      <c r="BID93" s="16"/>
      <c r="BIE93" s="16"/>
      <c r="BIF93" s="16"/>
      <c r="BIG93" s="16"/>
      <c r="BIH93" s="16"/>
      <c r="BII93" s="16"/>
      <c r="BIJ93" s="16"/>
      <c r="BIK93" s="16"/>
      <c r="BIL93" s="16"/>
      <c r="BIM93" s="16"/>
      <c r="BIN93" s="16"/>
      <c r="BIO93" s="16"/>
      <c r="BIP93" s="16"/>
      <c r="BIQ93" s="16"/>
      <c r="BIR93" s="16"/>
      <c r="BIS93" s="16"/>
      <c r="BIT93" s="16"/>
      <c r="BIU93" s="16"/>
      <c r="BIV93" s="16"/>
      <c r="BIW93" s="16"/>
      <c r="BIX93" s="16"/>
      <c r="BIY93" s="16"/>
      <c r="BIZ93" s="16"/>
      <c r="BJA93" s="16"/>
      <c r="BJB93" s="16"/>
      <c r="BJC93" s="16"/>
      <c r="BJD93" s="16"/>
      <c r="BJE93" s="16"/>
      <c r="BJF93" s="16"/>
      <c r="BJG93" s="16"/>
      <c r="BJH93" s="16"/>
      <c r="BJI93" s="16"/>
      <c r="BJJ93" s="16"/>
      <c r="BJK93" s="16"/>
      <c r="BJL93" s="16"/>
      <c r="BJM93" s="16"/>
      <c r="BJN93" s="16"/>
      <c r="BJO93" s="16"/>
      <c r="BJP93" s="16"/>
      <c r="BJQ93" s="16"/>
      <c r="BJR93" s="16"/>
      <c r="BJS93" s="16"/>
      <c r="BJT93" s="16"/>
      <c r="BJU93" s="16"/>
      <c r="BJV93" s="16"/>
      <c r="BJW93" s="16"/>
      <c r="BJX93" s="16"/>
      <c r="BJY93" s="16"/>
      <c r="BJZ93" s="16"/>
      <c r="BKA93" s="16"/>
      <c r="BKB93" s="16"/>
      <c r="BKC93" s="16"/>
      <c r="BKD93" s="16"/>
      <c r="BKE93" s="16"/>
      <c r="BKF93" s="16"/>
      <c r="BKG93" s="16"/>
      <c r="BKH93" s="16"/>
      <c r="BKI93" s="16"/>
      <c r="BKJ93" s="16"/>
      <c r="BKK93" s="16"/>
      <c r="BKL93" s="16"/>
      <c r="BKM93" s="16"/>
      <c r="BKN93" s="16"/>
      <c r="BKO93" s="16"/>
      <c r="BKP93" s="16"/>
      <c r="BKQ93" s="16"/>
      <c r="BKR93" s="16"/>
      <c r="BKS93" s="16"/>
      <c r="BKT93" s="16"/>
      <c r="BKU93" s="16"/>
      <c r="BKV93" s="16"/>
      <c r="BKW93" s="16"/>
      <c r="BKX93" s="16"/>
      <c r="BKY93" s="16"/>
      <c r="BKZ93" s="16"/>
      <c r="BLA93" s="16"/>
      <c r="BLB93" s="16"/>
      <c r="BLC93" s="16"/>
      <c r="BLD93" s="16"/>
      <c r="BLE93" s="16"/>
      <c r="BLF93" s="16"/>
      <c r="BLG93" s="16"/>
      <c r="BLH93" s="16"/>
      <c r="BLI93" s="16"/>
      <c r="BLJ93" s="16"/>
      <c r="BLK93" s="16"/>
      <c r="BLL93" s="16"/>
      <c r="BLM93" s="16"/>
      <c r="BLN93" s="16"/>
      <c r="BLO93" s="16"/>
      <c r="BLP93" s="16"/>
      <c r="BLQ93" s="16"/>
      <c r="BLR93" s="16"/>
      <c r="BLS93" s="16"/>
      <c r="BLT93" s="16"/>
      <c r="BLU93" s="16"/>
      <c r="BLV93" s="16"/>
      <c r="BLW93" s="16"/>
      <c r="BLX93" s="16"/>
      <c r="BLY93" s="16"/>
      <c r="BLZ93" s="16"/>
      <c r="BMA93" s="16"/>
      <c r="BMB93" s="16"/>
      <c r="BMC93" s="16"/>
      <c r="BMD93" s="16"/>
      <c r="BME93" s="16"/>
      <c r="BMF93" s="16"/>
      <c r="BMG93" s="16"/>
      <c r="BMH93" s="16"/>
      <c r="BMI93" s="16"/>
      <c r="BMJ93" s="16"/>
      <c r="BMK93" s="16"/>
      <c r="BML93" s="16"/>
      <c r="BMM93" s="16"/>
      <c r="BMN93" s="16"/>
      <c r="BMO93" s="16"/>
      <c r="BMP93" s="16"/>
      <c r="BMQ93" s="16"/>
      <c r="BMR93" s="16"/>
      <c r="BMS93" s="16"/>
      <c r="BMT93" s="16"/>
      <c r="BMU93" s="16"/>
      <c r="BMV93" s="16"/>
      <c r="BMW93" s="16"/>
      <c r="BMX93" s="16"/>
      <c r="BMY93" s="16"/>
      <c r="BMZ93" s="16"/>
      <c r="BNA93" s="16"/>
      <c r="BNB93" s="16"/>
      <c r="BNC93" s="16"/>
      <c r="BND93" s="16"/>
      <c r="BNE93" s="16"/>
      <c r="BNF93" s="16"/>
      <c r="BNG93" s="16"/>
      <c r="BNH93" s="16"/>
      <c r="BNI93" s="16"/>
      <c r="BNJ93" s="16"/>
      <c r="BNK93" s="16"/>
      <c r="BNL93" s="16"/>
      <c r="BNM93" s="16"/>
      <c r="BNN93" s="16"/>
      <c r="BNO93" s="16"/>
      <c r="BNP93" s="16"/>
      <c r="BNQ93" s="16"/>
      <c r="BNR93" s="16"/>
      <c r="BNS93" s="16"/>
      <c r="BNT93" s="16"/>
      <c r="BNU93" s="16"/>
      <c r="BNV93" s="16"/>
      <c r="BNW93" s="16"/>
      <c r="BNX93" s="16"/>
      <c r="BNY93" s="16"/>
      <c r="BNZ93" s="16"/>
      <c r="BOA93" s="16"/>
      <c r="BOB93" s="16"/>
      <c r="BOC93" s="16"/>
      <c r="BOD93" s="16"/>
      <c r="BOE93" s="16"/>
      <c r="BOF93" s="16"/>
      <c r="BOG93" s="16"/>
      <c r="BOH93" s="16"/>
      <c r="BOI93" s="16"/>
      <c r="BOJ93" s="16"/>
      <c r="BOK93" s="16"/>
      <c r="BOL93" s="16"/>
      <c r="BOM93" s="16"/>
      <c r="BON93" s="16"/>
      <c r="BOO93" s="16"/>
      <c r="BOP93" s="16"/>
      <c r="BOQ93" s="16"/>
      <c r="BOR93" s="16"/>
      <c r="BOS93" s="16"/>
      <c r="BOT93" s="16"/>
      <c r="BOU93" s="16"/>
      <c r="BOV93" s="16"/>
      <c r="BOW93" s="16"/>
      <c r="BOX93" s="16"/>
      <c r="BOY93" s="16"/>
      <c r="BOZ93" s="16"/>
      <c r="BPA93" s="16"/>
      <c r="BPB93" s="16"/>
      <c r="BPC93" s="16"/>
      <c r="BPD93" s="16"/>
      <c r="BPE93" s="16"/>
      <c r="BPF93" s="16"/>
      <c r="BPG93" s="16"/>
      <c r="BPH93" s="16"/>
      <c r="BPI93" s="16"/>
      <c r="BPJ93" s="16"/>
      <c r="BPK93" s="16"/>
      <c r="BPL93" s="16"/>
      <c r="BPM93" s="16"/>
      <c r="BPN93" s="16"/>
      <c r="BPO93" s="16"/>
      <c r="BPP93" s="16"/>
      <c r="BPQ93" s="16"/>
      <c r="BPR93" s="16"/>
      <c r="BPS93" s="16"/>
      <c r="BPT93" s="16"/>
      <c r="BPU93" s="16"/>
      <c r="BPV93" s="16"/>
      <c r="BPW93" s="16"/>
      <c r="BPX93" s="16"/>
      <c r="BPY93" s="16"/>
      <c r="BPZ93" s="16"/>
      <c r="BQA93" s="16"/>
      <c r="BQB93" s="16"/>
      <c r="BQC93" s="16"/>
      <c r="BQD93" s="16"/>
      <c r="BQE93" s="16"/>
      <c r="BQF93" s="16"/>
      <c r="BQG93" s="16"/>
      <c r="BQH93" s="16"/>
      <c r="BQI93" s="16"/>
      <c r="BQJ93" s="16"/>
      <c r="BQK93" s="16"/>
      <c r="BQL93" s="16"/>
      <c r="BQM93" s="16"/>
      <c r="BQN93" s="16"/>
      <c r="BQO93" s="16"/>
      <c r="BQP93" s="16"/>
      <c r="BQQ93" s="16"/>
      <c r="BQR93" s="16"/>
      <c r="BQS93" s="16"/>
      <c r="BQT93" s="16"/>
      <c r="BQU93" s="16"/>
      <c r="BQV93" s="16"/>
      <c r="BQW93" s="16"/>
      <c r="BQX93" s="16"/>
      <c r="BQY93" s="16"/>
      <c r="BQZ93" s="16"/>
      <c r="BRA93" s="16"/>
      <c r="BRB93" s="16"/>
      <c r="BRC93" s="16"/>
      <c r="BRD93" s="16"/>
      <c r="BRE93" s="16"/>
      <c r="BRF93" s="16"/>
      <c r="BRG93" s="16"/>
      <c r="BRH93" s="16"/>
      <c r="BRI93" s="16"/>
      <c r="BRJ93" s="16"/>
      <c r="BRK93" s="16"/>
      <c r="BRL93" s="16"/>
      <c r="BRM93" s="16"/>
      <c r="BRN93" s="16"/>
      <c r="BRO93" s="16"/>
      <c r="BRP93" s="16"/>
      <c r="BRQ93" s="16"/>
      <c r="BRR93" s="16"/>
      <c r="BRS93" s="16"/>
      <c r="BRT93" s="16"/>
      <c r="BRU93" s="16"/>
      <c r="BRV93" s="16"/>
      <c r="BRW93" s="16"/>
      <c r="BRX93" s="16"/>
      <c r="BRY93" s="16"/>
      <c r="BRZ93" s="16"/>
      <c r="BSA93" s="16"/>
      <c r="BSB93" s="16"/>
      <c r="BSC93" s="16"/>
      <c r="BSD93" s="16"/>
      <c r="BSE93" s="16"/>
      <c r="BSF93" s="16"/>
      <c r="BSG93" s="16"/>
      <c r="BSH93" s="16"/>
      <c r="BSI93" s="16"/>
      <c r="BSJ93" s="16"/>
      <c r="BSK93" s="16"/>
      <c r="BSL93" s="16"/>
      <c r="BSM93" s="16"/>
      <c r="BSN93" s="16"/>
      <c r="BSO93" s="16"/>
      <c r="BSP93" s="16"/>
      <c r="BSQ93" s="16"/>
      <c r="BSR93" s="16"/>
      <c r="BSS93" s="16"/>
      <c r="BST93" s="16"/>
      <c r="BSU93" s="16"/>
      <c r="BSV93" s="16"/>
      <c r="BSW93" s="16"/>
      <c r="BSX93" s="16"/>
      <c r="BSY93" s="16"/>
      <c r="BSZ93" s="16"/>
      <c r="BTA93" s="16"/>
      <c r="BTB93" s="16"/>
      <c r="BTC93" s="16"/>
      <c r="BTD93" s="16"/>
      <c r="BTE93" s="16"/>
      <c r="BTF93" s="16"/>
      <c r="BTG93" s="16"/>
      <c r="BTH93" s="16"/>
    </row>
    <row r="94" spans="1:1880" s="303" customFormat="1" ht="225" customHeight="1" x14ac:dyDescent="0.3">
      <c r="A94" s="68">
        <v>577</v>
      </c>
      <c r="B94" s="277"/>
      <c r="C94" s="277" t="s">
        <v>120</v>
      </c>
      <c r="D94" s="672" t="s">
        <v>914</v>
      </c>
      <c r="E94" s="369"/>
      <c r="F94" s="134"/>
      <c r="G94" s="370" t="str">
        <f>IF(F94="Yes","In this cell - Please include the name of the plan, a brief description of the benefit and the population group that received the benefits."," ")</f>
        <v xml:space="preserve"> </v>
      </c>
      <c r="H94" s="491"/>
      <c r="I94" s="736"/>
      <c r="J94"/>
      <c r="K94" s="16"/>
      <c r="L94"/>
      <c r="M94" s="16"/>
      <c r="N94" s="136"/>
      <c r="O94" s="16"/>
      <c r="P94" s="16"/>
      <c r="Q94" s="16"/>
      <c r="R94" s="16"/>
      <c r="S94" s="16"/>
      <c r="T94" s="16"/>
      <c r="U94" s="16"/>
      <c r="V94" s="16"/>
      <c r="W94" s="16"/>
      <c r="X94" s="16"/>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c r="IC94" s="16"/>
      <c r="ID94" s="16"/>
      <c r="IE94" s="16"/>
      <c r="IF94" s="16"/>
      <c r="IG94" s="16"/>
      <c r="IH94" s="16"/>
      <c r="II94" s="16"/>
      <c r="IJ94" s="16"/>
      <c r="IK94" s="16"/>
      <c r="IL94" s="16"/>
      <c r="IM94" s="16"/>
      <c r="IN94" s="16"/>
      <c r="IO94" s="16"/>
      <c r="IP94" s="16"/>
      <c r="IQ94" s="16"/>
      <c r="IR94" s="16"/>
      <c r="IS94" s="16"/>
      <c r="IT94" s="16"/>
      <c r="IU94" s="16"/>
      <c r="IV94" s="16"/>
      <c r="IW94" s="16"/>
      <c r="IX94" s="16"/>
      <c r="IY94" s="16"/>
      <c r="IZ94" s="16"/>
      <c r="JA94" s="16"/>
      <c r="JB94" s="16"/>
      <c r="JC94" s="16"/>
      <c r="JD94" s="16"/>
      <c r="JE94" s="16"/>
      <c r="JF94" s="16"/>
      <c r="JG94" s="16"/>
      <c r="JH94" s="16"/>
      <c r="JI94" s="16"/>
      <c r="JJ94" s="16"/>
      <c r="JK94" s="16"/>
      <c r="JL94" s="16"/>
      <c r="JM94" s="16"/>
      <c r="JN94" s="16"/>
      <c r="JO94" s="16"/>
      <c r="JP94" s="16"/>
      <c r="JQ94" s="16"/>
      <c r="JR94" s="16"/>
      <c r="JS94" s="16"/>
      <c r="JT94" s="16"/>
      <c r="JU94" s="16"/>
      <c r="JV94" s="16"/>
      <c r="JW94" s="16"/>
      <c r="JX94" s="16"/>
      <c r="JY94" s="16"/>
      <c r="JZ94" s="16"/>
      <c r="KA94" s="16"/>
      <c r="KB94" s="16"/>
      <c r="KC94" s="16"/>
      <c r="KD94" s="16"/>
      <c r="KE94" s="16"/>
      <c r="KF94" s="16"/>
      <c r="KG94" s="16"/>
      <c r="KH94" s="16"/>
      <c r="KI94" s="16"/>
      <c r="KJ94" s="16"/>
      <c r="KK94" s="16"/>
      <c r="KL94" s="16"/>
      <c r="KM94" s="16"/>
      <c r="KN94" s="16"/>
      <c r="KO94" s="16"/>
      <c r="KP94" s="16"/>
      <c r="KQ94" s="16"/>
      <c r="KR94" s="16"/>
      <c r="KS94" s="16"/>
      <c r="KT94" s="16"/>
      <c r="KU94" s="16"/>
      <c r="KV94" s="16"/>
      <c r="KW94" s="16"/>
      <c r="KX94" s="16"/>
      <c r="KY94" s="16"/>
      <c r="KZ94" s="16"/>
      <c r="LA94" s="16"/>
      <c r="LB94" s="16"/>
      <c r="LC94" s="16"/>
      <c r="LD94" s="16"/>
      <c r="LE94" s="16"/>
      <c r="LF94" s="16"/>
      <c r="LG94" s="16"/>
      <c r="LH94" s="16"/>
      <c r="LI94" s="16"/>
      <c r="LJ94" s="16"/>
      <c r="LK94" s="16"/>
      <c r="LL94" s="16"/>
      <c r="LM94" s="16"/>
      <c r="LN94" s="16"/>
      <c r="LO94" s="16"/>
      <c r="LP94" s="16"/>
      <c r="LQ94" s="16"/>
      <c r="LR94" s="16"/>
      <c r="LS94" s="16"/>
      <c r="LT94" s="16"/>
      <c r="LU94" s="16"/>
      <c r="LV94" s="16"/>
      <c r="LW94" s="16"/>
      <c r="LX94" s="16"/>
      <c r="LY94" s="16"/>
      <c r="LZ94" s="16"/>
      <c r="MA94" s="16"/>
      <c r="MB94" s="16"/>
      <c r="MC94" s="16"/>
      <c r="MD94" s="16"/>
      <c r="ME94" s="16"/>
      <c r="MF94" s="16"/>
      <c r="MG94" s="16"/>
      <c r="MH94" s="16"/>
      <c r="MI94" s="16"/>
      <c r="MJ94" s="16"/>
      <c r="MK94" s="16"/>
      <c r="ML94" s="16"/>
      <c r="MM94" s="16"/>
      <c r="MN94" s="16"/>
      <c r="MO94" s="16"/>
      <c r="MP94" s="16"/>
      <c r="MQ94" s="16"/>
      <c r="MR94" s="16"/>
      <c r="MS94" s="16"/>
      <c r="MT94" s="16"/>
      <c r="MU94" s="16"/>
      <c r="MV94" s="16"/>
      <c r="MW94" s="16"/>
      <c r="MX94" s="16"/>
      <c r="MY94" s="16"/>
      <c r="MZ94" s="16"/>
      <c r="NA94" s="16"/>
      <c r="NB94" s="16"/>
      <c r="NC94" s="16"/>
      <c r="ND94" s="16"/>
      <c r="NE94" s="16"/>
      <c r="NF94" s="16"/>
      <c r="NG94" s="16"/>
      <c r="NH94" s="16"/>
      <c r="NI94" s="16"/>
      <c r="NJ94" s="16"/>
      <c r="NK94" s="16"/>
      <c r="NL94" s="16"/>
      <c r="NM94" s="16"/>
      <c r="NN94" s="16"/>
      <c r="NO94" s="16"/>
      <c r="NP94" s="16"/>
      <c r="NQ94" s="16"/>
      <c r="NR94" s="16"/>
      <c r="NS94" s="16"/>
      <c r="NT94" s="16"/>
      <c r="NU94" s="16"/>
      <c r="NV94" s="16"/>
      <c r="NW94" s="16"/>
      <c r="NX94" s="16"/>
      <c r="NY94" s="16"/>
      <c r="NZ94" s="16"/>
      <c r="OA94" s="16"/>
      <c r="OB94" s="16"/>
      <c r="OC94" s="16"/>
      <c r="OD94" s="16"/>
      <c r="OE94" s="16"/>
      <c r="OF94" s="16"/>
      <c r="OG94" s="16"/>
      <c r="OH94" s="16"/>
      <c r="OI94" s="16"/>
      <c r="OJ94" s="16"/>
      <c r="OK94" s="16"/>
      <c r="OL94" s="16"/>
      <c r="OM94" s="16"/>
      <c r="ON94" s="16"/>
      <c r="OO94" s="16"/>
      <c r="OP94" s="16"/>
      <c r="OQ94" s="16"/>
      <c r="OR94" s="16"/>
      <c r="OS94" s="16"/>
      <c r="OT94" s="16"/>
      <c r="OU94" s="16"/>
      <c r="OV94" s="16"/>
      <c r="OW94" s="16"/>
      <c r="OX94" s="16"/>
      <c r="OY94" s="16"/>
      <c r="OZ94" s="16"/>
      <c r="PA94" s="16"/>
      <c r="PB94" s="16"/>
      <c r="PC94" s="16"/>
      <c r="PD94" s="16"/>
      <c r="PE94" s="16"/>
      <c r="PF94" s="16"/>
      <c r="PG94" s="16"/>
      <c r="PH94" s="16"/>
      <c r="PI94" s="16"/>
      <c r="PJ94" s="16"/>
      <c r="PK94" s="16"/>
      <c r="PL94" s="16"/>
      <c r="PM94" s="16"/>
      <c r="PN94" s="16"/>
      <c r="PO94" s="16"/>
      <c r="PP94" s="16"/>
      <c r="PQ94" s="16"/>
      <c r="PR94" s="16"/>
      <c r="PS94" s="16"/>
      <c r="PT94" s="16"/>
      <c r="PU94" s="16"/>
      <c r="PV94" s="16"/>
      <c r="PW94" s="16"/>
      <c r="PX94" s="16"/>
      <c r="PY94" s="16"/>
      <c r="PZ94" s="16"/>
      <c r="QA94" s="16"/>
      <c r="QB94" s="16"/>
      <c r="QC94" s="16"/>
      <c r="QD94" s="16"/>
      <c r="QE94" s="16"/>
      <c r="QF94" s="16"/>
      <c r="QG94" s="16"/>
      <c r="QH94" s="16"/>
      <c r="QI94" s="16"/>
      <c r="QJ94" s="16"/>
      <c r="QK94" s="16"/>
      <c r="QL94" s="16"/>
      <c r="QM94" s="16"/>
      <c r="QN94" s="16"/>
      <c r="QO94" s="16"/>
      <c r="QP94" s="16"/>
      <c r="QQ94" s="16"/>
      <c r="QR94" s="16"/>
      <c r="QS94" s="16"/>
      <c r="QT94" s="16"/>
      <c r="QU94" s="16"/>
      <c r="QV94" s="16"/>
      <c r="QW94" s="16"/>
      <c r="QX94" s="16"/>
      <c r="QY94" s="16"/>
      <c r="QZ94" s="16"/>
      <c r="RA94" s="16"/>
      <c r="RB94" s="16"/>
      <c r="RC94" s="16"/>
      <c r="RD94" s="16"/>
      <c r="RE94" s="16"/>
      <c r="RF94" s="16"/>
      <c r="RG94" s="16"/>
      <c r="RH94" s="16"/>
      <c r="RI94" s="16"/>
      <c r="RJ94" s="16"/>
      <c r="RK94" s="16"/>
      <c r="RL94" s="16"/>
      <c r="RM94" s="16"/>
      <c r="RN94" s="16"/>
      <c r="RO94" s="16"/>
      <c r="RP94" s="16"/>
      <c r="RQ94" s="16"/>
      <c r="RR94" s="16"/>
      <c r="RS94" s="16"/>
      <c r="RT94" s="16"/>
      <c r="RU94" s="16"/>
      <c r="RV94" s="16"/>
      <c r="RW94" s="16"/>
      <c r="RX94" s="16"/>
      <c r="RY94" s="16"/>
      <c r="RZ94" s="16"/>
      <c r="SA94" s="16"/>
      <c r="SB94" s="16"/>
      <c r="SC94" s="16"/>
      <c r="SD94" s="16"/>
      <c r="SE94" s="16"/>
      <c r="SF94" s="16"/>
      <c r="SG94" s="16"/>
      <c r="SH94" s="16"/>
      <c r="SI94" s="16"/>
      <c r="SJ94" s="16"/>
      <c r="SK94" s="16"/>
      <c r="SL94" s="16"/>
      <c r="SM94" s="16"/>
      <c r="SN94" s="16"/>
      <c r="SO94" s="16"/>
      <c r="SP94" s="16"/>
      <c r="SQ94" s="16"/>
      <c r="SR94" s="16"/>
      <c r="SS94" s="16"/>
      <c r="ST94" s="16"/>
      <c r="SU94" s="16"/>
      <c r="SV94" s="16"/>
      <c r="SW94" s="16"/>
      <c r="SX94" s="16"/>
      <c r="SY94" s="16"/>
      <c r="SZ94" s="16"/>
      <c r="TA94" s="16"/>
      <c r="TB94" s="16"/>
      <c r="TC94" s="16"/>
      <c r="TD94" s="16"/>
      <c r="TE94" s="16"/>
      <c r="TF94" s="16"/>
      <c r="TG94" s="16"/>
      <c r="TH94" s="16"/>
      <c r="TI94" s="16"/>
      <c r="TJ94" s="16"/>
      <c r="TK94" s="16"/>
      <c r="TL94" s="16"/>
      <c r="TM94" s="16"/>
      <c r="TN94" s="16"/>
      <c r="TO94" s="16"/>
      <c r="TP94" s="16"/>
      <c r="TQ94" s="16"/>
      <c r="TR94" s="16"/>
      <c r="TS94" s="16"/>
      <c r="TT94" s="16"/>
      <c r="TU94" s="16"/>
      <c r="TV94" s="16"/>
      <c r="TW94" s="16"/>
      <c r="TX94" s="16"/>
      <c r="TY94" s="16"/>
      <c r="TZ94" s="16"/>
      <c r="UA94" s="16"/>
      <c r="UB94" s="16"/>
      <c r="UC94" s="16"/>
      <c r="UD94" s="16"/>
      <c r="UE94" s="16"/>
      <c r="UF94" s="16"/>
      <c r="UG94" s="16"/>
      <c r="UH94" s="16"/>
      <c r="UI94" s="16"/>
      <c r="UJ94" s="16"/>
      <c r="UK94" s="16"/>
      <c r="UL94" s="16"/>
      <c r="UM94" s="16"/>
      <c r="UN94" s="16"/>
      <c r="UO94" s="16"/>
      <c r="UP94" s="16"/>
      <c r="UQ94" s="16"/>
      <c r="UR94" s="16"/>
      <c r="US94" s="16"/>
      <c r="UT94" s="16"/>
      <c r="UU94" s="16"/>
      <c r="UV94" s="16"/>
      <c r="UW94" s="16"/>
      <c r="UX94" s="16"/>
      <c r="UY94" s="16"/>
      <c r="UZ94" s="16"/>
      <c r="VA94" s="16"/>
      <c r="VB94" s="16"/>
      <c r="VC94" s="16"/>
      <c r="VD94" s="16"/>
      <c r="VE94" s="16"/>
      <c r="VF94" s="16"/>
      <c r="VG94" s="16"/>
      <c r="VH94" s="16"/>
      <c r="VI94" s="16"/>
      <c r="VJ94" s="16"/>
      <c r="VK94" s="16"/>
      <c r="VL94" s="16"/>
      <c r="VM94" s="16"/>
      <c r="VN94" s="16"/>
      <c r="VO94" s="16"/>
      <c r="VP94" s="16"/>
      <c r="VQ94" s="16"/>
      <c r="VR94" s="16"/>
      <c r="VS94" s="16"/>
      <c r="VT94" s="16"/>
      <c r="VU94" s="16"/>
      <c r="VV94" s="16"/>
      <c r="VW94" s="16"/>
      <c r="VX94" s="16"/>
      <c r="VY94" s="16"/>
      <c r="VZ94" s="16"/>
      <c r="WA94" s="16"/>
      <c r="WB94" s="16"/>
      <c r="WC94" s="16"/>
      <c r="WD94" s="16"/>
      <c r="WE94" s="16"/>
      <c r="WF94" s="16"/>
      <c r="WG94" s="16"/>
      <c r="WH94" s="16"/>
      <c r="WI94" s="16"/>
      <c r="WJ94" s="16"/>
      <c r="WK94" s="16"/>
      <c r="WL94" s="16"/>
      <c r="WM94" s="16"/>
      <c r="WN94" s="16"/>
      <c r="WO94" s="16"/>
      <c r="WP94" s="16"/>
      <c r="WQ94" s="16"/>
      <c r="WR94" s="16"/>
      <c r="WS94" s="16"/>
      <c r="WT94" s="16"/>
      <c r="WU94" s="16"/>
      <c r="WV94" s="16"/>
      <c r="WW94" s="16"/>
      <c r="WX94" s="16"/>
      <c r="WY94" s="16"/>
      <c r="WZ94" s="16"/>
      <c r="XA94" s="16"/>
      <c r="XB94" s="16"/>
      <c r="XC94" s="16"/>
      <c r="XD94" s="16"/>
      <c r="XE94" s="16"/>
      <c r="XF94" s="16"/>
      <c r="XG94" s="16"/>
      <c r="XH94" s="16"/>
      <c r="XI94" s="16"/>
      <c r="XJ94" s="16"/>
      <c r="XK94" s="16"/>
      <c r="XL94" s="16"/>
      <c r="XM94" s="16"/>
      <c r="XN94" s="16"/>
      <c r="XO94" s="16"/>
      <c r="XP94" s="16"/>
      <c r="XQ94" s="16"/>
      <c r="XR94" s="16"/>
      <c r="XS94" s="16"/>
      <c r="XT94" s="16"/>
      <c r="XU94" s="16"/>
      <c r="XV94" s="16"/>
      <c r="XW94" s="16"/>
      <c r="XX94" s="16"/>
      <c r="XY94" s="16"/>
      <c r="XZ94" s="16"/>
      <c r="YA94" s="16"/>
      <c r="YB94" s="16"/>
      <c r="YC94" s="16"/>
      <c r="YD94" s="16"/>
      <c r="YE94" s="16"/>
      <c r="YF94" s="16"/>
      <c r="YG94" s="16"/>
      <c r="YH94" s="16"/>
      <c r="YI94" s="16"/>
      <c r="YJ94" s="16"/>
      <c r="YK94" s="16"/>
      <c r="YL94" s="16"/>
      <c r="YM94" s="16"/>
      <c r="YN94" s="16"/>
      <c r="YO94" s="16"/>
      <c r="YP94" s="16"/>
      <c r="YQ94" s="16"/>
      <c r="YR94" s="16"/>
      <c r="YS94" s="16"/>
      <c r="YT94" s="16"/>
      <c r="YU94" s="16"/>
      <c r="YV94" s="16"/>
      <c r="YW94" s="16"/>
      <c r="YX94" s="16"/>
      <c r="YY94" s="16"/>
      <c r="YZ94" s="16"/>
      <c r="ZA94" s="16"/>
      <c r="ZB94" s="16"/>
      <c r="ZC94" s="16"/>
      <c r="ZD94" s="16"/>
      <c r="ZE94" s="16"/>
      <c r="ZF94" s="16"/>
      <c r="ZG94" s="16"/>
      <c r="ZH94" s="16"/>
      <c r="ZI94" s="16"/>
      <c r="ZJ94" s="16"/>
      <c r="ZK94" s="16"/>
      <c r="ZL94" s="16"/>
      <c r="ZM94" s="16"/>
      <c r="ZN94" s="16"/>
      <c r="ZO94" s="16"/>
      <c r="ZP94" s="16"/>
      <c r="ZQ94" s="16"/>
      <c r="ZR94" s="16"/>
      <c r="ZS94" s="16"/>
      <c r="ZT94" s="16"/>
      <c r="ZU94" s="16"/>
      <c r="ZV94" s="16"/>
      <c r="ZW94" s="16"/>
      <c r="ZX94" s="16"/>
      <c r="ZY94" s="16"/>
      <c r="ZZ94" s="16"/>
      <c r="AAA94" s="16"/>
      <c r="AAB94" s="16"/>
      <c r="AAC94" s="16"/>
      <c r="AAD94" s="16"/>
      <c r="AAE94" s="16"/>
      <c r="AAF94" s="16"/>
      <c r="AAG94" s="16"/>
      <c r="AAH94" s="16"/>
      <c r="AAI94" s="16"/>
      <c r="AAJ94" s="16"/>
      <c r="AAK94" s="16"/>
      <c r="AAL94" s="16"/>
      <c r="AAM94" s="16"/>
      <c r="AAN94" s="16"/>
      <c r="AAO94" s="16"/>
      <c r="AAP94" s="16"/>
      <c r="AAQ94" s="16"/>
      <c r="AAR94" s="16"/>
      <c r="AAS94" s="16"/>
      <c r="AAT94" s="16"/>
      <c r="AAU94" s="16"/>
      <c r="AAV94" s="16"/>
      <c r="AAW94" s="16"/>
      <c r="AAX94" s="16"/>
      <c r="AAY94" s="16"/>
      <c r="AAZ94" s="16"/>
      <c r="ABA94" s="16"/>
      <c r="ABB94" s="16"/>
      <c r="ABC94" s="16"/>
      <c r="ABD94" s="16"/>
      <c r="ABE94" s="16"/>
      <c r="ABF94" s="16"/>
      <c r="ABG94" s="16"/>
      <c r="ABH94" s="16"/>
      <c r="ABI94" s="16"/>
      <c r="ABJ94" s="16"/>
      <c r="ABK94" s="16"/>
      <c r="ABL94" s="16"/>
      <c r="ABM94" s="16"/>
      <c r="ABN94" s="16"/>
      <c r="ABO94" s="16"/>
      <c r="ABP94" s="16"/>
      <c r="ABQ94" s="16"/>
      <c r="ABR94" s="16"/>
      <c r="ABS94" s="16"/>
      <c r="ABT94" s="16"/>
      <c r="ABU94" s="16"/>
      <c r="ABV94" s="16"/>
      <c r="ABW94" s="16"/>
      <c r="ABX94" s="16"/>
      <c r="ABY94" s="16"/>
      <c r="ABZ94" s="16"/>
      <c r="ACA94" s="16"/>
      <c r="ACB94" s="16"/>
      <c r="ACC94" s="16"/>
      <c r="ACD94" s="16"/>
      <c r="ACE94" s="16"/>
      <c r="ACF94" s="16"/>
      <c r="ACG94" s="16"/>
      <c r="ACH94" s="16"/>
      <c r="ACI94" s="16"/>
      <c r="ACJ94" s="16"/>
      <c r="ACK94" s="16"/>
      <c r="ACL94" s="16"/>
      <c r="ACM94" s="16"/>
      <c r="ACN94" s="16"/>
      <c r="ACO94" s="16"/>
      <c r="ACP94" s="16"/>
      <c r="ACQ94" s="16"/>
      <c r="ACR94" s="16"/>
      <c r="ACS94" s="16"/>
      <c r="ACT94" s="16"/>
      <c r="ACU94" s="16"/>
      <c r="ACV94" s="16"/>
      <c r="ACW94" s="16"/>
      <c r="ACX94" s="16"/>
      <c r="ACY94" s="16"/>
      <c r="ACZ94" s="16"/>
      <c r="ADA94" s="16"/>
      <c r="ADB94" s="16"/>
      <c r="ADC94" s="16"/>
      <c r="ADD94" s="16"/>
      <c r="ADE94" s="16"/>
      <c r="ADF94" s="16"/>
      <c r="ADG94" s="16"/>
      <c r="ADH94" s="16"/>
      <c r="ADI94" s="16"/>
      <c r="ADJ94" s="16"/>
      <c r="ADK94" s="16"/>
      <c r="ADL94" s="16"/>
      <c r="ADM94" s="16"/>
      <c r="ADN94" s="16"/>
      <c r="ADO94" s="16"/>
      <c r="ADP94" s="16"/>
      <c r="ADQ94" s="16"/>
      <c r="ADR94" s="16"/>
      <c r="ADS94" s="16"/>
      <c r="ADT94" s="16"/>
      <c r="ADU94" s="16"/>
      <c r="ADV94" s="16"/>
      <c r="ADW94" s="16"/>
      <c r="ADX94" s="16"/>
      <c r="ADY94" s="16"/>
      <c r="ADZ94" s="16"/>
      <c r="AEA94" s="16"/>
      <c r="AEB94" s="16"/>
      <c r="AEC94" s="16"/>
      <c r="AED94" s="16"/>
      <c r="AEE94" s="16"/>
      <c r="AEF94" s="16"/>
      <c r="AEG94" s="16"/>
      <c r="AEH94" s="16"/>
      <c r="AEI94" s="16"/>
      <c r="AEJ94" s="16"/>
      <c r="AEK94" s="16"/>
      <c r="AEL94" s="16"/>
      <c r="AEM94" s="16"/>
      <c r="AEN94" s="16"/>
      <c r="AEO94" s="16"/>
      <c r="AEP94" s="16"/>
      <c r="AEQ94" s="16"/>
      <c r="AER94" s="16"/>
      <c r="AES94" s="16"/>
      <c r="AET94" s="16"/>
      <c r="AEU94" s="16"/>
      <c r="AEV94" s="16"/>
      <c r="AEW94" s="16"/>
      <c r="AEX94" s="16"/>
      <c r="AEY94" s="16"/>
      <c r="AEZ94" s="16"/>
      <c r="AFA94" s="16"/>
      <c r="AFB94" s="16"/>
      <c r="AFC94" s="16"/>
      <c r="AFD94" s="16"/>
      <c r="AFE94" s="16"/>
      <c r="AFF94" s="16"/>
      <c r="AFG94" s="16"/>
      <c r="AFH94" s="16"/>
      <c r="AFI94" s="16"/>
      <c r="AFJ94" s="16"/>
      <c r="AFK94" s="16"/>
      <c r="AFL94" s="16"/>
      <c r="AFM94" s="16"/>
      <c r="AFN94" s="16"/>
      <c r="AFO94" s="16"/>
      <c r="AFP94" s="16"/>
      <c r="AFQ94" s="16"/>
      <c r="AFR94" s="16"/>
      <c r="AFS94" s="16"/>
      <c r="AFT94" s="16"/>
      <c r="AFU94" s="16"/>
      <c r="AFV94" s="16"/>
      <c r="AFW94" s="16"/>
      <c r="AFX94" s="16"/>
      <c r="AFY94" s="16"/>
      <c r="AFZ94" s="16"/>
      <c r="AGA94" s="16"/>
      <c r="AGB94" s="16"/>
      <c r="AGC94" s="16"/>
      <c r="AGD94" s="16"/>
      <c r="AGE94" s="16"/>
      <c r="AGF94" s="16"/>
      <c r="AGG94" s="16"/>
      <c r="AGH94" s="16"/>
      <c r="AGI94" s="16"/>
      <c r="AGJ94" s="16"/>
      <c r="AGK94" s="16"/>
      <c r="AGL94" s="16"/>
      <c r="AGM94" s="16"/>
      <c r="AGN94" s="16"/>
      <c r="AGO94" s="16"/>
      <c r="AGP94" s="16"/>
      <c r="AGQ94" s="16"/>
      <c r="AGR94" s="16"/>
      <c r="AGS94" s="16"/>
      <c r="AGT94" s="16"/>
      <c r="AGU94" s="16"/>
      <c r="AGV94" s="16"/>
      <c r="AGW94" s="16"/>
      <c r="AGX94" s="16"/>
      <c r="AGY94" s="16"/>
      <c r="AGZ94" s="16"/>
      <c r="AHA94" s="16"/>
      <c r="AHB94" s="16"/>
      <c r="AHC94" s="16"/>
      <c r="AHD94" s="16"/>
      <c r="AHE94" s="16"/>
      <c r="AHF94" s="16"/>
      <c r="AHG94" s="16"/>
      <c r="AHH94" s="16"/>
      <c r="AHI94" s="16"/>
      <c r="AHJ94" s="16"/>
      <c r="AHK94" s="16"/>
      <c r="AHL94" s="16"/>
      <c r="AHM94" s="16"/>
      <c r="AHN94" s="16"/>
      <c r="AHO94" s="16"/>
      <c r="AHP94" s="16"/>
      <c r="AHQ94" s="16"/>
      <c r="AHR94" s="16"/>
      <c r="AHS94" s="16"/>
      <c r="AHT94" s="16"/>
      <c r="AHU94" s="16"/>
      <c r="AHV94" s="16"/>
      <c r="AHW94" s="16"/>
      <c r="AHX94" s="16"/>
      <c r="AHY94" s="16"/>
      <c r="AHZ94" s="16"/>
      <c r="AIA94" s="16"/>
      <c r="AIB94" s="16"/>
      <c r="AIC94" s="16"/>
      <c r="AID94" s="16"/>
      <c r="AIE94" s="16"/>
      <c r="AIF94" s="16"/>
      <c r="AIG94" s="16"/>
      <c r="AIH94" s="16"/>
      <c r="AII94" s="16"/>
      <c r="AIJ94" s="16"/>
      <c r="AIK94" s="16"/>
      <c r="AIL94" s="16"/>
      <c r="AIM94" s="16"/>
      <c r="AIN94" s="16"/>
      <c r="AIO94" s="16"/>
      <c r="AIP94" s="16"/>
      <c r="AIQ94" s="16"/>
      <c r="AIR94" s="16"/>
      <c r="AIS94" s="16"/>
      <c r="AIT94" s="16"/>
      <c r="AIU94" s="16"/>
      <c r="AIV94" s="16"/>
      <c r="AIW94" s="16"/>
      <c r="AIX94" s="16"/>
      <c r="AIY94" s="16"/>
      <c r="AIZ94" s="16"/>
      <c r="AJA94" s="16"/>
      <c r="AJB94" s="16"/>
      <c r="AJC94" s="16"/>
      <c r="AJD94" s="16"/>
      <c r="AJE94" s="16"/>
      <c r="AJF94" s="16"/>
      <c r="AJG94" s="16"/>
      <c r="AJH94" s="16"/>
      <c r="AJI94" s="16"/>
      <c r="AJJ94" s="16"/>
      <c r="AJK94" s="16"/>
      <c r="AJL94" s="16"/>
      <c r="AJM94" s="16"/>
      <c r="AJN94" s="16"/>
      <c r="AJO94" s="16"/>
      <c r="AJP94" s="16"/>
      <c r="AJQ94" s="16"/>
      <c r="AJR94" s="16"/>
      <c r="AJS94" s="16"/>
      <c r="AJT94" s="16"/>
      <c r="AJU94" s="16"/>
      <c r="AJV94" s="16"/>
      <c r="AJW94" s="16"/>
      <c r="AJX94" s="16"/>
      <c r="AJY94" s="16"/>
      <c r="AJZ94" s="16"/>
      <c r="AKA94" s="16"/>
      <c r="AKB94" s="16"/>
      <c r="AKC94" s="16"/>
      <c r="AKD94" s="16"/>
      <c r="AKE94" s="16"/>
      <c r="AKF94" s="16"/>
      <c r="AKG94" s="16"/>
      <c r="AKH94" s="16"/>
      <c r="AKI94" s="16"/>
      <c r="AKJ94" s="16"/>
      <c r="AKK94" s="16"/>
      <c r="AKL94" s="16"/>
      <c r="AKM94" s="16"/>
      <c r="AKN94" s="16"/>
      <c r="AKO94" s="16"/>
      <c r="AKP94" s="16"/>
      <c r="AKQ94" s="16"/>
      <c r="AKR94" s="16"/>
      <c r="AKS94" s="16"/>
      <c r="AKT94" s="16"/>
      <c r="AKU94" s="16"/>
      <c r="AKV94" s="16"/>
      <c r="AKW94" s="16"/>
      <c r="AKX94" s="16"/>
      <c r="AKY94" s="16"/>
      <c r="AKZ94" s="16"/>
      <c r="ALA94" s="16"/>
      <c r="ALB94" s="16"/>
      <c r="ALC94" s="16"/>
      <c r="ALD94" s="16"/>
      <c r="ALE94" s="16"/>
      <c r="ALF94" s="16"/>
      <c r="ALG94" s="16"/>
      <c r="ALH94" s="16"/>
      <c r="ALI94" s="16"/>
      <c r="ALJ94" s="16"/>
      <c r="ALK94" s="16"/>
      <c r="ALL94" s="16"/>
      <c r="ALM94" s="16"/>
      <c r="ALN94" s="16"/>
      <c r="ALO94" s="16"/>
      <c r="ALP94" s="16"/>
      <c r="ALQ94" s="16"/>
      <c r="ALR94" s="16"/>
      <c r="ALS94" s="16"/>
      <c r="ALT94" s="16"/>
      <c r="ALU94" s="16"/>
      <c r="ALV94" s="16"/>
      <c r="ALW94" s="16"/>
      <c r="ALX94" s="16"/>
      <c r="ALY94" s="16"/>
      <c r="ALZ94" s="16"/>
      <c r="AMA94" s="16"/>
      <c r="AMB94" s="16"/>
      <c r="AMC94" s="16"/>
      <c r="AMD94" s="16"/>
      <c r="AME94" s="16"/>
      <c r="AMF94" s="16"/>
      <c r="AMG94" s="16"/>
      <c r="AMH94" s="16"/>
      <c r="AMI94" s="16"/>
      <c r="AMJ94" s="16"/>
      <c r="AMK94" s="16"/>
      <c r="AML94" s="16"/>
      <c r="AMM94" s="16"/>
      <c r="AMN94" s="16"/>
      <c r="AMO94" s="16"/>
      <c r="AMP94" s="16"/>
      <c r="AMQ94" s="16"/>
      <c r="AMR94" s="16"/>
      <c r="AMS94" s="16"/>
      <c r="AMT94" s="16"/>
      <c r="AMU94" s="16"/>
      <c r="AMV94" s="16"/>
      <c r="AMW94" s="16"/>
      <c r="AMX94" s="16"/>
      <c r="AMY94" s="16"/>
      <c r="AMZ94" s="16"/>
      <c r="ANA94" s="16"/>
      <c r="ANB94" s="16"/>
      <c r="ANC94" s="16"/>
      <c r="AND94" s="16"/>
      <c r="ANE94" s="16"/>
      <c r="ANF94" s="16"/>
      <c r="ANG94" s="16"/>
      <c r="ANH94" s="16"/>
      <c r="ANI94" s="16"/>
      <c r="ANJ94" s="16"/>
      <c r="ANK94" s="16"/>
      <c r="ANL94" s="16"/>
      <c r="ANM94" s="16"/>
      <c r="ANN94" s="16"/>
      <c r="ANO94" s="16"/>
      <c r="ANP94" s="16"/>
      <c r="ANQ94" s="16"/>
      <c r="ANR94" s="16"/>
      <c r="ANS94" s="16"/>
      <c r="ANT94" s="16"/>
      <c r="ANU94" s="16"/>
      <c r="ANV94" s="16"/>
      <c r="ANW94" s="16"/>
      <c r="ANX94" s="16"/>
      <c r="ANY94" s="16"/>
      <c r="ANZ94" s="16"/>
      <c r="AOA94" s="16"/>
      <c r="AOB94" s="16"/>
      <c r="AOC94" s="16"/>
      <c r="AOD94" s="16"/>
      <c r="AOE94" s="16"/>
      <c r="AOF94" s="16"/>
      <c r="AOG94" s="16"/>
      <c r="AOH94" s="16"/>
      <c r="AOI94" s="16"/>
      <c r="AOJ94" s="16"/>
      <c r="AOK94" s="16"/>
      <c r="AOL94" s="16"/>
      <c r="AOM94" s="16"/>
      <c r="AON94" s="16"/>
      <c r="AOO94" s="16"/>
      <c r="AOP94" s="16"/>
      <c r="AOQ94" s="16"/>
      <c r="AOR94" s="16"/>
      <c r="AOS94" s="16"/>
      <c r="AOT94" s="16"/>
      <c r="AOU94" s="16"/>
      <c r="AOV94" s="16"/>
      <c r="AOW94" s="16"/>
      <c r="AOX94" s="16"/>
      <c r="AOY94" s="16"/>
      <c r="AOZ94" s="16"/>
      <c r="APA94" s="16"/>
      <c r="APB94" s="16"/>
      <c r="APC94" s="16"/>
      <c r="APD94" s="16"/>
      <c r="APE94" s="16"/>
      <c r="APF94" s="16"/>
      <c r="APG94" s="16"/>
      <c r="APH94" s="16"/>
      <c r="API94" s="16"/>
      <c r="APJ94" s="16"/>
      <c r="APK94" s="16"/>
      <c r="APL94" s="16"/>
      <c r="APM94" s="16"/>
      <c r="APN94" s="16"/>
      <c r="APO94" s="16"/>
      <c r="APP94" s="16"/>
      <c r="APQ94" s="16"/>
      <c r="APR94" s="16"/>
      <c r="APS94" s="16"/>
      <c r="APT94" s="16"/>
      <c r="APU94" s="16"/>
      <c r="APV94" s="16"/>
      <c r="APW94" s="16"/>
      <c r="APX94" s="16"/>
      <c r="APY94" s="16"/>
      <c r="APZ94" s="16"/>
      <c r="AQA94" s="16"/>
      <c r="AQB94" s="16"/>
      <c r="AQC94" s="16"/>
      <c r="AQD94" s="16"/>
      <c r="AQE94" s="16"/>
      <c r="AQF94" s="16"/>
      <c r="AQG94" s="16"/>
      <c r="AQH94" s="16"/>
      <c r="AQI94" s="16"/>
      <c r="AQJ94" s="16"/>
      <c r="AQK94" s="16"/>
      <c r="AQL94" s="16"/>
      <c r="AQM94" s="16"/>
      <c r="AQN94" s="16"/>
      <c r="AQO94" s="16"/>
      <c r="AQP94" s="16"/>
      <c r="AQQ94" s="16"/>
      <c r="AQR94" s="16"/>
      <c r="AQS94" s="16"/>
      <c r="AQT94" s="16"/>
      <c r="AQU94" s="16"/>
      <c r="AQV94" s="16"/>
      <c r="AQW94" s="16"/>
      <c r="AQX94" s="16"/>
      <c r="AQY94" s="16"/>
      <c r="AQZ94" s="16"/>
      <c r="ARA94" s="16"/>
      <c r="ARB94" s="16"/>
      <c r="ARC94" s="16"/>
      <c r="ARD94" s="16"/>
      <c r="ARE94" s="16"/>
      <c r="ARF94" s="16"/>
      <c r="ARG94" s="16"/>
      <c r="ARH94" s="16"/>
      <c r="ARI94" s="16"/>
      <c r="ARJ94" s="16"/>
      <c r="ARK94" s="16"/>
      <c r="ARL94" s="16"/>
      <c r="ARM94" s="16"/>
      <c r="ARN94" s="16"/>
      <c r="ARO94" s="16"/>
      <c r="ARP94" s="16"/>
      <c r="ARQ94" s="16"/>
      <c r="ARR94" s="16"/>
      <c r="ARS94" s="16"/>
      <c r="ART94" s="16"/>
      <c r="ARU94" s="16"/>
      <c r="ARV94" s="16"/>
      <c r="ARW94" s="16"/>
      <c r="ARX94" s="16"/>
      <c r="ARY94" s="16"/>
      <c r="ARZ94" s="16"/>
      <c r="ASA94" s="16"/>
      <c r="ASB94" s="16"/>
      <c r="ASC94" s="16"/>
      <c r="ASD94" s="16"/>
      <c r="ASE94" s="16"/>
      <c r="ASF94" s="16"/>
      <c r="ASG94" s="16"/>
      <c r="ASH94" s="16"/>
      <c r="ASI94" s="16"/>
      <c r="ASJ94" s="16"/>
      <c r="ASK94" s="16"/>
      <c r="ASL94" s="16"/>
      <c r="ASM94" s="16"/>
      <c r="ASN94" s="16"/>
      <c r="ASO94" s="16"/>
      <c r="ASP94" s="16"/>
      <c r="ASQ94" s="16"/>
      <c r="ASR94" s="16"/>
      <c r="ASS94" s="16"/>
      <c r="AST94" s="16"/>
      <c r="ASU94" s="16"/>
      <c r="ASV94" s="16"/>
      <c r="ASW94" s="16"/>
      <c r="ASX94" s="16"/>
      <c r="ASY94" s="16"/>
      <c r="ASZ94" s="16"/>
      <c r="ATA94" s="16"/>
      <c r="ATB94" s="16"/>
      <c r="ATC94" s="16"/>
      <c r="ATD94" s="16"/>
      <c r="ATE94" s="16"/>
      <c r="ATF94" s="16"/>
      <c r="ATG94" s="16"/>
      <c r="ATH94" s="16"/>
      <c r="ATI94" s="16"/>
      <c r="ATJ94" s="16"/>
      <c r="ATK94" s="16"/>
      <c r="ATL94" s="16"/>
      <c r="ATM94" s="16"/>
      <c r="ATN94" s="16"/>
      <c r="ATO94" s="16"/>
      <c r="ATP94" s="16"/>
      <c r="ATQ94" s="16"/>
      <c r="ATR94" s="16"/>
      <c r="ATS94" s="16"/>
      <c r="ATT94" s="16"/>
      <c r="ATU94" s="16"/>
      <c r="ATV94" s="16"/>
      <c r="ATW94" s="16"/>
      <c r="ATX94" s="16"/>
      <c r="ATY94" s="16"/>
      <c r="ATZ94" s="16"/>
      <c r="AUA94" s="16"/>
      <c r="AUB94" s="16"/>
      <c r="AUC94" s="16"/>
      <c r="AUD94" s="16"/>
      <c r="AUE94" s="16"/>
      <c r="AUF94" s="16"/>
      <c r="AUG94" s="16"/>
      <c r="AUH94" s="16"/>
      <c r="AUI94" s="16"/>
      <c r="AUJ94" s="16"/>
      <c r="AUK94" s="16"/>
      <c r="AUL94" s="16"/>
      <c r="AUM94" s="16"/>
      <c r="AUN94" s="16"/>
      <c r="AUO94" s="16"/>
      <c r="AUP94" s="16"/>
      <c r="AUQ94" s="16"/>
      <c r="AUR94" s="16"/>
      <c r="AUS94" s="16"/>
      <c r="AUT94" s="16"/>
      <c r="AUU94" s="16"/>
      <c r="AUV94" s="16"/>
      <c r="AUW94" s="16"/>
      <c r="AUX94" s="16"/>
      <c r="AUY94" s="16"/>
      <c r="AUZ94" s="16"/>
      <c r="AVA94" s="16"/>
      <c r="AVB94" s="16"/>
      <c r="AVC94" s="16"/>
      <c r="AVD94" s="16"/>
      <c r="AVE94" s="16"/>
      <c r="AVF94" s="16"/>
      <c r="AVG94" s="16"/>
      <c r="AVH94" s="16"/>
      <c r="AVI94" s="16"/>
      <c r="AVJ94" s="16"/>
      <c r="AVK94" s="16"/>
      <c r="AVL94" s="16"/>
      <c r="AVM94" s="16"/>
      <c r="AVN94" s="16"/>
      <c r="AVO94" s="16"/>
      <c r="AVP94" s="16"/>
      <c r="AVQ94" s="16"/>
      <c r="AVR94" s="16"/>
      <c r="AVS94" s="16"/>
      <c r="AVT94" s="16"/>
      <c r="AVU94" s="16"/>
      <c r="AVV94" s="16"/>
      <c r="AVW94" s="16"/>
      <c r="AVX94" s="16"/>
      <c r="AVY94" s="16"/>
      <c r="AVZ94" s="16"/>
      <c r="AWA94" s="16"/>
      <c r="AWB94" s="16"/>
      <c r="AWC94" s="16"/>
      <c r="AWD94" s="16"/>
      <c r="AWE94" s="16"/>
      <c r="AWF94" s="16"/>
      <c r="AWG94" s="16"/>
      <c r="AWH94" s="16"/>
      <c r="AWI94" s="16"/>
      <c r="AWJ94" s="16"/>
      <c r="AWK94" s="16"/>
      <c r="AWL94" s="16"/>
      <c r="AWM94" s="16"/>
      <c r="AWN94" s="16"/>
      <c r="AWO94" s="16"/>
      <c r="AWP94" s="16"/>
      <c r="AWQ94" s="16"/>
      <c r="AWR94" s="16"/>
      <c r="AWS94" s="16"/>
      <c r="AWT94" s="16"/>
      <c r="AWU94" s="16"/>
      <c r="AWV94" s="16"/>
      <c r="AWW94" s="16"/>
      <c r="AWX94" s="16"/>
      <c r="AWY94" s="16"/>
      <c r="AWZ94" s="16"/>
      <c r="AXA94" s="16"/>
      <c r="AXB94" s="16"/>
      <c r="AXC94" s="16"/>
      <c r="AXD94" s="16"/>
      <c r="AXE94" s="16"/>
      <c r="AXF94" s="16"/>
      <c r="AXG94" s="16"/>
      <c r="AXH94" s="16"/>
      <c r="AXI94" s="16"/>
      <c r="AXJ94" s="16"/>
      <c r="AXK94" s="16"/>
      <c r="AXL94" s="16"/>
      <c r="AXM94" s="16"/>
      <c r="AXN94" s="16"/>
      <c r="AXO94" s="16"/>
      <c r="AXP94" s="16"/>
      <c r="AXQ94" s="16"/>
      <c r="AXR94" s="16"/>
      <c r="AXS94" s="16"/>
      <c r="AXT94" s="16"/>
      <c r="AXU94" s="16"/>
      <c r="AXV94" s="16"/>
      <c r="AXW94" s="16"/>
      <c r="AXX94" s="16"/>
      <c r="AXY94" s="16"/>
      <c r="AXZ94" s="16"/>
      <c r="AYA94" s="16"/>
      <c r="AYB94" s="16"/>
      <c r="AYC94" s="16"/>
      <c r="AYD94" s="16"/>
      <c r="AYE94" s="16"/>
      <c r="AYF94" s="16"/>
      <c r="AYG94" s="16"/>
      <c r="AYH94" s="16"/>
      <c r="AYI94" s="16"/>
      <c r="AYJ94" s="16"/>
      <c r="AYK94" s="16"/>
      <c r="AYL94" s="16"/>
      <c r="AYM94" s="16"/>
      <c r="AYN94" s="16"/>
      <c r="AYO94" s="16"/>
      <c r="AYP94" s="16"/>
      <c r="AYQ94" s="16"/>
      <c r="AYR94" s="16"/>
      <c r="AYS94" s="16"/>
      <c r="AYT94" s="16"/>
      <c r="AYU94" s="16"/>
      <c r="AYV94" s="16"/>
      <c r="AYW94" s="16"/>
      <c r="AYX94" s="16"/>
      <c r="AYY94" s="16"/>
      <c r="AYZ94" s="16"/>
      <c r="AZA94" s="16"/>
      <c r="AZB94" s="16"/>
      <c r="AZC94" s="16"/>
      <c r="AZD94" s="16"/>
      <c r="AZE94" s="16"/>
      <c r="AZF94" s="16"/>
      <c r="AZG94" s="16"/>
      <c r="AZH94" s="16"/>
      <c r="AZI94" s="16"/>
      <c r="AZJ94" s="16"/>
      <c r="AZK94" s="16"/>
      <c r="AZL94" s="16"/>
      <c r="AZM94" s="16"/>
      <c r="AZN94" s="16"/>
      <c r="AZO94" s="16"/>
      <c r="AZP94" s="16"/>
      <c r="AZQ94" s="16"/>
      <c r="AZR94" s="16"/>
      <c r="AZS94" s="16"/>
      <c r="AZT94" s="16"/>
      <c r="AZU94" s="16"/>
      <c r="AZV94" s="16"/>
      <c r="AZW94" s="16"/>
      <c r="AZX94" s="16"/>
      <c r="AZY94" s="16"/>
      <c r="AZZ94" s="16"/>
      <c r="BAA94" s="16"/>
      <c r="BAB94" s="16"/>
      <c r="BAC94" s="16"/>
      <c r="BAD94" s="16"/>
      <c r="BAE94" s="16"/>
      <c r="BAF94" s="16"/>
      <c r="BAG94" s="16"/>
      <c r="BAH94" s="16"/>
      <c r="BAI94" s="16"/>
      <c r="BAJ94" s="16"/>
      <c r="BAK94" s="16"/>
      <c r="BAL94" s="16"/>
      <c r="BAM94" s="16"/>
      <c r="BAN94" s="16"/>
      <c r="BAO94" s="16"/>
      <c r="BAP94" s="16"/>
      <c r="BAQ94" s="16"/>
      <c r="BAR94" s="16"/>
      <c r="BAS94" s="16"/>
      <c r="BAT94" s="16"/>
      <c r="BAU94" s="16"/>
      <c r="BAV94" s="16"/>
      <c r="BAW94" s="16"/>
      <c r="BAX94" s="16"/>
      <c r="BAY94" s="16"/>
      <c r="BAZ94" s="16"/>
      <c r="BBA94" s="16"/>
      <c r="BBB94" s="16"/>
      <c r="BBC94" s="16"/>
      <c r="BBD94" s="16"/>
      <c r="BBE94" s="16"/>
      <c r="BBF94" s="16"/>
      <c r="BBG94" s="16"/>
      <c r="BBH94" s="16"/>
      <c r="BBI94" s="16"/>
      <c r="BBJ94" s="16"/>
      <c r="BBK94" s="16"/>
      <c r="BBL94" s="16"/>
      <c r="BBM94" s="16"/>
      <c r="BBN94" s="16"/>
      <c r="BBO94" s="16"/>
      <c r="BBP94" s="16"/>
      <c r="BBQ94" s="16"/>
      <c r="BBR94" s="16"/>
      <c r="BBS94" s="16"/>
      <c r="BBT94" s="16"/>
      <c r="BBU94" s="16"/>
      <c r="BBV94" s="16"/>
      <c r="BBW94" s="16"/>
      <c r="BBX94" s="16"/>
      <c r="BBY94" s="16"/>
      <c r="BBZ94" s="16"/>
      <c r="BCA94" s="16"/>
      <c r="BCB94" s="16"/>
      <c r="BCC94" s="16"/>
      <c r="BCD94" s="16"/>
      <c r="BCE94" s="16"/>
      <c r="BCF94" s="16"/>
      <c r="BCG94" s="16"/>
      <c r="BCH94" s="16"/>
      <c r="BCI94" s="16"/>
      <c r="BCJ94" s="16"/>
      <c r="BCK94" s="16"/>
      <c r="BCL94" s="16"/>
      <c r="BCM94" s="16"/>
      <c r="BCN94" s="16"/>
      <c r="BCO94" s="16"/>
      <c r="BCP94" s="16"/>
      <c r="BCQ94" s="16"/>
      <c r="BCR94" s="16"/>
      <c r="BCS94" s="16"/>
      <c r="BCT94" s="16"/>
      <c r="BCU94" s="16"/>
      <c r="BCV94" s="16"/>
      <c r="BCW94" s="16"/>
      <c r="BCX94" s="16"/>
      <c r="BCY94" s="16"/>
      <c r="BCZ94" s="16"/>
      <c r="BDA94" s="16"/>
      <c r="BDB94" s="16"/>
      <c r="BDC94" s="16"/>
      <c r="BDD94" s="16"/>
      <c r="BDE94" s="16"/>
      <c r="BDF94" s="16"/>
      <c r="BDG94" s="16"/>
      <c r="BDH94" s="16"/>
      <c r="BDI94" s="16"/>
      <c r="BDJ94" s="16"/>
      <c r="BDK94" s="16"/>
      <c r="BDL94" s="16"/>
      <c r="BDM94" s="16"/>
      <c r="BDN94" s="16"/>
      <c r="BDO94" s="16"/>
      <c r="BDP94" s="16"/>
      <c r="BDQ94" s="16"/>
      <c r="BDR94" s="16"/>
      <c r="BDS94" s="16"/>
      <c r="BDT94" s="16"/>
      <c r="BDU94" s="16"/>
      <c r="BDV94" s="16"/>
      <c r="BDW94" s="16"/>
      <c r="BDX94" s="16"/>
      <c r="BDY94" s="16"/>
      <c r="BDZ94" s="16"/>
      <c r="BEA94" s="16"/>
      <c r="BEB94" s="16"/>
      <c r="BEC94" s="16"/>
      <c r="BED94" s="16"/>
      <c r="BEE94" s="16"/>
      <c r="BEF94" s="16"/>
      <c r="BEG94" s="16"/>
      <c r="BEH94" s="16"/>
      <c r="BEI94" s="16"/>
      <c r="BEJ94" s="16"/>
      <c r="BEK94" s="16"/>
      <c r="BEL94" s="16"/>
      <c r="BEM94" s="16"/>
      <c r="BEN94" s="16"/>
      <c r="BEO94" s="16"/>
      <c r="BEP94" s="16"/>
      <c r="BEQ94" s="16"/>
      <c r="BER94" s="16"/>
      <c r="BES94" s="16"/>
      <c r="BET94" s="16"/>
      <c r="BEU94" s="16"/>
      <c r="BEV94" s="16"/>
      <c r="BEW94" s="16"/>
      <c r="BEX94" s="16"/>
      <c r="BEY94" s="16"/>
      <c r="BEZ94" s="16"/>
      <c r="BFA94" s="16"/>
      <c r="BFB94" s="16"/>
      <c r="BFC94" s="16"/>
      <c r="BFD94" s="16"/>
      <c r="BFE94" s="16"/>
      <c r="BFF94" s="16"/>
      <c r="BFG94" s="16"/>
      <c r="BFH94" s="16"/>
      <c r="BFI94" s="16"/>
      <c r="BFJ94" s="16"/>
      <c r="BFK94" s="16"/>
      <c r="BFL94" s="16"/>
      <c r="BFM94" s="16"/>
      <c r="BFN94" s="16"/>
      <c r="BFO94" s="16"/>
      <c r="BFP94" s="16"/>
      <c r="BFQ94" s="16"/>
      <c r="BFR94" s="16"/>
      <c r="BFS94" s="16"/>
      <c r="BFT94" s="16"/>
      <c r="BFU94" s="16"/>
      <c r="BFV94" s="16"/>
      <c r="BFW94" s="16"/>
      <c r="BFX94" s="16"/>
      <c r="BFY94" s="16"/>
      <c r="BFZ94" s="16"/>
      <c r="BGA94" s="16"/>
      <c r="BGB94" s="16"/>
      <c r="BGC94" s="16"/>
      <c r="BGD94" s="16"/>
      <c r="BGE94" s="16"/>
      <c r="BGF94" s="16"/>
      <c r="BGG94" s="16"/>
      <c r="BGH94" s="16"/>
      <c r="BGI94" s="16"/>
      <c r="BGJ94" s="16"/>
      <c r="BGK94" s="16"/>
      <c r="BGL94" s="16"/>
      <c r="BGM94" s="16"/>
      <c r="BGN94" s="16"/>
      <c r="BGO94" s="16"/>
      <c r="BGP94" s="16"/>
      <c r="BGQ94" s="16"/>
      <c r="BGR94" s="16"/>
      <c r="BGS94" s="16"/>
      <c r="BGT94" s="16"/>
      <c r="BGU94" s="16"/>
      <c r="BGV94" s="16"/>
      <c r="BGW94" s="16"/>
      <c r="BGX94" s="16"/>
      <c r="BGY94" s="16"/>
      <c r="BGZ94" s="16"/>
      <c r="BHA94" s="16"/>
      <c r="BHB94" s="16"/>
      <c r="BHC94" s="16"/>
      <c r="BHD94" s="16"/>
      <c r="BHE94" s="16"/>
      <c r="BHF94" s="16"/>
      <c r="BHG94" s="16"/>
      <c r="BHH94" s="16"/>
      <c r="BHI94" s="16"/>
      <c r="BHJ94" s="16"/>
      <c r="BHK94" s="16"/>
      <c r="BHL94" s="16"/>
      <c r="BHM94" s="16"/>
      <c r="BHN94" s="16"/>
      <c r="BHO94" s="16"/>
      <c r="BHP94" s="16"/>
      <c r="BHQ94" s="16"/>
      <c r="BHR94" s="16"/>
      <c r="BHS94" s="16"/>
      <c r="BHT94" s="16"/>
      <c r="BHU94" s="16"/>
      <c r="BHV94" s="16"/>
      <c r="BHW94" s="16"/>
      <c r="BHX94" s="16"/>
      <c r="BHY94" s="16"/>
      <c r="BHZ94" s="16"/>
      <c r="BIA94" s="16"/>
      <c r="BIB94" s="16"/>
      <c r="BIC94" s="16"/>
      <c r="BID94" s="16"/>
      <c r="BIE94" s="16"/>
      <c r="BIF94" s="16"/>
      <c r="BIG94" s="16"/>
      <c r="BIH94" s="16"/>
      <c r="BII94" s="16"/>
      <c r="BIJ94" s="16"/>
      <c r="BIK94" s="16"/>
      <c r="BIL94" s="16"/>
      <c r="BIM94" s="16"/>
      <c r="BIN94" s="16"/>
      <c r="BIO94" s="16"/>
      <c r="BIP94" s="16"/>
      <c r="BIQ94" s="16"/>
      <c r="BIR94" s="16"/>
      <c r="BIS94" s="16"/>
      <c r="BIT94" s="16"/>
      <c r="BIU94" s="16"/>
      <c r="BIV94" s="16"/>
      <c r="BIW94" s="16"/>
      <c r="BIX94" s="16"/>
      <c r="BIY94" s="16"/>
      <c r="BIZ94" s="16"/>
      <c r="BJA94" s="16"/>
      <c r="BJB94" s="16"/>
      <c r="BJC94" s="16"/>
      <c r="BJD94" s="16"/>
      <c r="BJE94" s="16"/>
      <c r="BJF94" s="16"/>
      <c r="BJG94" s="16"/>
      <c r="BJH94" s="16"/>
      <c r="BJI94" s="16"/>
      <c r="BJJ94" s="16"/>
      <c r="BJK94" s="16"/>
      <c r="BJL94" s="16"/>
      <c r="BJM94" s="16"/>
      <c r="BJN94" s="16"/>
      <c r="BJO94" s="16"/>
      <c r="BJP94" s="16"/>
      <c r="BJQ94" s="16"/>
      <c r="BJR94" s="16"/>
      <c r="BJS94" s="16"/>
      <c r="BJT94" s="16"/>
      <c r="BJU94" s="16"/>
      <c r="BJV94" s="16"/>
      <c r="BJW94" s="16"/>
      <c r="BJX94" s="16"/>
      <c r="BJY94" s="16"/>
      <c r="BJZ94" s="16"/>
      <c r="BKA94" s="16"/>
      <c r="BKB94" s="16"/>
      <c r="BKC94" s="16"/>
      <c r="BKD94" s="16"/>
      <c r="BKE94" s="16"/>
      <c r="BKF94" s="16"/>
      <c r="BKG94" s="16"/>
      <c r="BKH94" s="16"/>
      <c r="BKI94" s="16"/>
      <c r="BKJ94" s="16"/>
      <c r="BKK94" s="16"/>
      <c r="BKL94" s="16"/>
      <c r="BKM94" s="16"/>
      <c r="BKN94" s="16"/>
      <c r="BKO94" s="16"/>
      <c r="BKP94" s="16"/>
      <c r="BKQ94" s="16"/>
      <c r="BKR94" s="16"/>
      <c r="BKS94" s="16"/>
      <c r="BKT94" s="16"/>
      <c r="BKU94" s="16"/>
      <c r="BKV94" s="16"/>
      <c r="BKW94" s="16"/>
      <c r="BKX94" s="16"/>
      <c r="BKY94" s="16"/>
      <c r="BKZ94" s="16"/>
      <c r="BLA94" s="16"/>
      <c r="BLB94" s="16"/>
      <c r="BLC94" s="16"/>
      <c r="BLD94" s="16"/>
      <c r="BLE94" s="16"/>
      <c r="BLF94" s="16"/>
      <c r="BLG94" s="16"/>
      <c r="BLH94" s="16"/>
      <c r="BLI94" s="16"/>
      <c r="BLJ94" s="16"/>
      <c r="BLK94" s="16"/>
      <c r="BLL94" s="16"/>
      <c r="BLM94" s="16"/>
      <c r="BLN94" s="16"/>
      <c r="BLO94" s="16"/>
      <c r="BLP94" s="16"/>
      <c r="BLQ94" s="16"/>
      <c r="BLR94" s="16"/>
      <c r="BLS94" s="16"/>
      <c r="BLT94" s="16"/>
      <c r="BLU94" s="16"/>
      <c r="BLV94" s="16"/>
      <c r="BLW94" s="16"/>
      <c r="BLX94" s="16"/>
      <c r="BLY94" s="16"/>
      <c r="BLZ94" s="16"/>
      <c r="BMA94" s="16"/>
      <c r="BMB94" s="16"/>
      <c r="BMC94" s="16"/>
      <c r="BMD94" s="16"/>
      <c r="BME94" s="16"/>
      <c r="BMF94" s="16"/>
      <c r="BMG94" s="16"/>
      <c r="BMH94" s="16"/>
      <c r="BMI94" s="16"/>
      <c r="BMJ94" s="16"/>
      <c r="BMK94" s="16"/>
      <c r="BML94" s="16"/>
      <c r="BMM94" s="16"/>
      <c r="BMN94" s="16"/>
      <c r="BMO94" s="16"/>
      <c r="BMP94" s="16"/>
      <c r="BMQ94" s="16"/>
      <c r="BMR94" s="16"/>
      <c r="BMS94" s="16"/>
      <c r="BMT94" s="16"/>
      <c r="BMU94" s="16"/>
      <c r="BMV94" s="16"/>
      <c r="BMW94" s="16"/>
      <c r="BMX94" s="16"/>
      <c r="BMY94" s="16"/>
      <c r="BMZ94" s="16"/>
      <c r="BNA94" s="16"/>
      <c r="BNB94" s="16"/>
      <c r="BNC94" s="16"/>
      <c r="BND94" s="16"/>
      <c r="BNE94" s="16"/>
      <c r="BNF94" s="16"/>
      <c r="BNG94" s="16"/>
      <c r="BNH94" s="16"/>
      <c r="BNI94" s="16"/>
      <c r="BNJ94" s="16"/>
      <c r="BNK94" s="16"/>
      <c r="BNL94" s="16"/>
      <c r="BNM94" s="16"/>
      <c r="BNN94" s="16"/>
      <c r="BNO94" s="16"/>
      <c r="BNP94" s="16"/>
      <c r="BNQ94" s="16"/>
      <c r="BNR94" s="16"/>
      <c r="BNS94" s="16"/>
      <c r="BNT94" s="16"/>
      <c r="BNU94" s="16"/>
      <c r="BNV94" s="16"/>
      <c r="BNW94" s="16"/>
      <c r="BNX94" s="16"/>
      <c r="BNY94" s="16"/>
      <c r="BNZ94" s="16"/>
      <c r="BOA94" s="16"/>
      <c r="BOB94" s="16"/>
      <c r="BOC94" s="16"/>
      <c r="BOD94" s="16"/>
      <c r="BOE94" s="16"/>
      <c r="BOF94" s="16"/>
      <c r="BOG94" s="16"/>
      <c r="BOH94" s="16"/>
      <c r="BOI94" s="16"/>
      <c r="BOJ94" s="16"/>
      <c r="BOK94" s="16"/>
      <c r="BOL94" s="16"/>
      <c r="BOM94" s="16"/>
      <c r="BON94" s="16"/>
      <c r="BOO94" s="16"/>
      <c r="BOP94" s="16"/>
      <c r="BOQ94" s="16"/>
      <c r="BOR94" s="16"/>
      <c r="BOS94" s="16"/>
      <c r="BOT94" s="16"/>
      <c r="BOU94" s="16"/>
      <c r="BOV94" s="16"/>
      <c r="BOW94" s="16"/>
      <c r="BOX94" s="16"/>
      <c r="BOY94" s="16"/>
      <c r="BOZ94" s="16"/>
      <c r="BPA94" s="16"/>
      <c r="BPB94" s="16"/>
      <c r="BPC94" s="16"/>
      <c r="BPD94" s="16"/>
      <c r="BPE94" s="16"/>
      <c r="BPF94" s="16"/>
      <c r="BPG94" s="16"/>
      <c r="BPH94" s="16"/>
      <c r="BPI94" s="16"/>
      <c r="BPJ94" s="16"/>
      <c r="BPK94" s="16"/>
      <c r="BPL94" s="16"/>
      <c r="BPM94" s="16"/>
      <c r="BPN94" s="16"/>
      <c r="BPO94" s="16"/>
      <c r="BPP94" s="16"/>
      <c r="BPQ94" s="16"/>
      <c r="BPR94" s="16"/>
      <c r="BPS94" s="16"/>
      <c r="BPT94" s="16"/>
      <c r="BPU94" s="16"/>
      <c r="BPV94" s="16"/>
      <c r="BPW94" s="16"/>
      <c r="BPX94" s="16"/>
      <c r="BPY94" s="16"/>
      <c r="BPZ94" s="16"/>
      <c r="BQA94" s="16"/>
      <c r="BQB94" s="16"/>
      <c r="BQC94" s="16"/>
      <c r="BQD94" s="16"/>
      <c r="BQE94" s="16"/>
      <c r="BQF94" s="16"/>
      <c r="BQG94" s="16"/>
      <c r="BQH94" s="16"/>
      <c r="BQI94" s="16"/>
      <c r="BQJ94" s="16"/>
      <c r="BQK94" s="16"/>
      <c r="BQL94" s="16"/>
      <c r="BQM94" s="16"/>
      <c r="BQN94" s="16"/>
      <c r="BQO94" s="16"/>
      <c r="BQP94" s="16"/>
      <c r="BQQ94" s="16"/>
      <c r="BQR94" s="16"/>
      <c r="BQS94" s="16"/>
      <c r="BQT94" s="16"/>
      <c r="BQU94" s="16"/>
      <c r="BQV94" s="16"/>
      <c r="BQW94" s="16"/>
      <c r="BQX94" s="16"/>
      <c r="BQY94" s="16"/>
      <c r="BQZ94" s="16"/>
      <c r="BRA94" s="16"/>
      <c r="BRB94" s="16"/>
      <c r="BRC94" s="16"/>
      <c r="BRD94" s="16"/>
      <c r="BRE94" s="16"/>
      <c r="BRF94" s="16"/>
      <c r="BRG94" s="16"/>
      <c r="BRH94" s="16"/>
      <c r="BRI94" s="16"/>
      <c r="BRJ94" s="16"/>
      <c r="BRK94" s="16"/>
      <c r="BRL94" s="16"/>
      <c r="BRM94" s="16"/>
      <c r="BRN94" s="16"/>
      <c r="BRO94" s="16"/>
      <c r="BRP94" s="16"/>
      <c r="BRQ94" s="16"/>
      <c r="BRR94" s="16"/>
      <c r="BRS94" s="16"/>
      <c r="BRT94" s="16"/>
      <c r="BRU94" s="16"/>
      <c r="BRV94" s="16"/>
      <c r="BRW94" s="16"/>
      <c r="BRX94" s="16"/>
      <c r="BRY94" s="16"/>
      <c r="BRZ94" s="16"/>
      <c r="BSA94" s="16"/>
      <c r="BSB94" s="16"/>
      <c r="BSC94" s="16"/>
      <c r="BSD94" s="16"/>
      <c r="BSE94" s="16"/>
      <c r="BSF94" s="16"/>
      <c r="BSG94" s="16"/>
      <c r="BSH94" s="16"/>
      <c r="BSI94" s="16"/>
      <c r="BSJ94" s="16"/>
      <c r="BSK94" s="16"/>
      <c r="BSL94" s="16"/>
      <c r="BSM94" s="16"/>
      <c r="BSN94" s="16"/>
      <c r="BSO94" s="16"/>
      <c r="BSP94" s="16"/>
      <c r="BSQ94" s="16"/>
      <c r="BSR94" s="16"/>
      <c r="BSS94" s="16"/>
      <c r="BST94" s="16"/>
      <c r="BSU94" s="16"/>
      <c r="BSV94" s="16"/>
      <c r="BSW94" s="16"/>
      <c r="BSX94" s="16"/>
      <c r="BSY94" s="16"/>
      <c r="BSZ94" s="16"/>
      <c r="BTA94" s="16"/>
      <c r="BTB94" s="16"/>
      <c r="BTC94" s="16"/>
      <c r="BTD94" s="16"/>
      <c r="BTE94" s="16"/>
      <c r="BTF94" s="16"/>
      <c r="BTG94" s="16"/>
      <c r="BTH94" s="16"/>
    </row>
    <row r="95" spans="1:1880" s="303" customFormat="1" ht="30.75" customHeight="1" x14ac:dyDescent="0.3">
      <c r="A95" s="68"/>
      <c r="B95" s="632" t="s">
        <v>112</v>
      </c>
      <c r="C95" s="585"/>
      <c r="D95" s="560"/>
      <c r="E95" s="509"/>
      <c r="F95" s="304"/>
      <c r="G95" s="510"/>
      <c r="H95" s="491"/>
      <c r="I95" s="736"/>
      <c r="J95"/>
      <c r="K95" s="16"/>
      <c r="L95"/>
      <c r="M95" s="16"/>
      <c r="N95" s="136"/>
      <c r="O95" s="16"/>
      <c r="P95" s="16"/>
      <c r="Q95" s="16"/>
      <c r="R95" s="16"/>
      <c r="S95" s="16"/>
      <c r="T95" s="16"/>
      <c r="U95" s="16"/>
      <c r="V95" s="16"/>
      <c r="W95" s="16"/>
      <c r="X95" s="16"/>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c r="IC95" s="16"/>
      <c r="ID95" s="16"/>
      <c r="IE95" s="16"/>
      <c r="IF95" s="16"/>
      <c r="IG95" s="16"/>
      <c r="IH95" s="16"/>
      <c r="II95" s="16"/>
      <c r="IJ95" s="16"/>
      <c r="IK95" s="16"/>
      <c r="IL95" s="16"/>
      <c r="IM95" s="16"/>
      <c r="IN95" s="16"/>
      <c r="IO95" s="16"/>
      <c r="IP95" s="16"/>
      <c r="IQ95" s="16"/>
      <c r="IR95" s="16"/>
      <c r="IS95" s="16"/>
      <c r="IT95" s="16"/>
      <c r="IU95" s="16"/>
      <c r="IV95" s="16"/>
      <c r="IW95" s="16"/>
      <c r="IX95" s="16"/>
      <c r="IY95" s="16"/>
      <c r="IZ95" s="16"/>
      <c r="JA95" s="16"/>
      <c r="JB95" s="16"/>
      <c r="JC95" s="16"/>
      <c r="JD95" s="16"/>
      <c r="JE95" s="16"/>
      <c r="JF95" s="16"/>
      <c r="JG95" s="16"/>
      <c r="JH95" s="16"/>
      <c r="JI95" s="16"/>
      <c r="JJ95" s="16"/>
      <c r="JK95" s="16"/>
      <c r="JL95" s="16"/>
      <c r="JM95" s="16"/>
      <c r="JN95" s="16"/>
      <c r="JO95" s="16"/>
      <c r="JP95" s="16"/>
      <c r="JQ95" s="16"/>
      <c r="JR95" s="16"/>
      <c r="JS95" s="16"/>
      <c r="JT95" s="16"/>
      <c r="JU95" s="16"/>
      <c r="JV95" s="16"/>
      <c r="JW95" s="16"/>
      <c r="JX95" s="16"/>
      <c r="JY95" s="16"/>
      <c r="JZ95" s="16"/>
      <c r="KA95" s="16"/>
      <c r="KB95" s="16"/>
      <c r="KC95" s="16"/>
      <c r="KD95" s="16"/>
      <c r="KE95" s="16"/>
      <c r="KF95" s="16"/>
      <c r="KG95" s="16"/>
      <c r="KH95" s="16"/>
      <c r="KI95" s="16"/>
      <c r="KJ95" s="16"/>
      <c r="KK95" s="16"/>
      <c r="KL95" s="16"/>
      <c r="KM95" s="16"/>
      <c r="KN95" s="16"/>
      <c r="KO95" s="16"/>
      <c r="KP95" s="16"/>
      <c r="KQ95" s="16"/>
      <c r="KR95" s="16"/>
      <c r="KS95" s="16"/>
      <c r="KT95" s="16"/>
      <c r="KU95" s="16"/>
      <c r="KV95" s="16"/>
      <c r="KW95" s="16"/>
      <c r="KX95" s="16"/>
      <c r="KY95" s="16"/>
      <c r="KZ95" s="16"/>
      <c r="LA95" s="16"/>
      <c r="LB95" s="16"/>
      <c r="LC95" s="16"/>
      <c r="LD95" s="16"/>
      <c r="LE95" s="16"/>
      <c r="LF95" s="16"/>
      <c r="LG95" s="16"/>
      <c r="LH95" s="16"/>
      <c r="LI95" s="16"/>
      <c r="LJ95" s="16"/>
      <c r="LK95" s="16"/>
      <c r="LL95" s="16"/>
      <c r="LM95" s="16"/>
      <c r="LN95" s="16"/>
      <c r="LO95" s="16"/>
      <c r="LP95" s="16"/>
      <c r="LQ95" s="16"/>
      <c r="LR95" s="16"/>
      <c r="LS95" s="16"/>
      <c r="LT95" s="16"/>
      <c r="LU95" s="16"/>
      <c r="LV95" s="16"/>
      <c r="LW95" s="16"/>
      <c r="LX95" s="16"/>
      <c r="LY95" s="16"/>
      <c r="LZ95" s="16"/>
      <c r="MA95" s="16"/>
      <c r="MB95" s="16"/>
      <c r="MC95" s="16"/>
      <c r="MD95" s="16"/>
      <c r="ME95" s="16"/>
      <c r="MF95" s="16"/>
      <c r="MG95" s="16"/>
      <c r="MH95" s="16"/>
      <c r="MI95" s="16"/>
      <c r="MJ95" s="16"/>
      <c r="MK95" s="16"/>
      <c r="ML95" s="16"/>
      <c r="MM95" s="16"/>
      <c r="MN95" s="16"/>
      <c r="MO95" s="16"/>
      <c r="MP95" s="16"/>
      <c r="MQ95" s="16"/>
      <c r="MR95" s="16"/>
      <c r="MS95" s="16"/>
      <c r="MT95" s="16"/>
      <c r="MU95" s="16"/>
      <c r="MV95" s="16"/>
      <c r="MW95" s="16"/>
      <c r="MX95" s="16"/>
      <c r="MY95" s="16"/>
      <c r="MZ95" s="16"/>
      <c r="NA95" s="16"/>
      <c r="NB95" s="16"/>
      <c r="NC95" s="16"/>
      <c r="ND95" s="16"/>
      <c r="NE95" s="16"/>
      <c r="NF95" s="16"/>
      <c r="NG95" s="16"/>
      <c r="NH95" s="16"/>
      <c r="NI95" s="16"/>
      <c r="NJ95" s="16"/>
      <c r="NK95" s="16"/>
      <c r="NL95" s="16"/>
      <c r="NM95" s="16"/>
      <c r="NN95" s="16"/>
      <c r="NO95" s="16"/>
      <c r="NP95" s="16"/>
      <c r="NQ95" s="16"/>
      <c r="NR95" s="16"/>
      <c r="NS95" s="16"/>
      <c r="NT95" s="16"/>
      <c r="NU95" s="16"/>
      <c r="NV95" s="16"/>
      <c r="NW95" s="16"/>
      <c r="NX95" s="16"/>
      <c r="NY95" s="16"/>
      <c r="NZ95" s="16"/>
      <c r="OA95" s="16"/>
      <c r="OB95" s="16"/>
      <c r="OC95" s="16"/>
      <c r="OD95" s="16"/>
      <c r="OE95" s="16"/>
      <c r="OF95" s="16"/>
      <c r="OG95" s="16"/>
      <c r="OH95" s="16"/>
      <c r="OI95" s="16"/>
      <c r="OJ95" s="16"/>
      <c r="OK95" s="16"/>
      <c r="OL95" s="16"/>
      <c r="OM95" s="16"/>
      <c r="ON95" s="16"/>
      <c r="OO95" s="16"/>
      <c r="OP95" s="16"/>
      <c r="OQ95" s="16"/>
      <c r="OR95" s="16"/>
      <c r="OS95" s="16"/>
      <c r="OT95" s="16"/>
      <c r="OU95" s="16"/>
      <c r="OV95" s="16"/>
      <c r="OW95" s="16"/>
      <c r="OX95" s="16"/>
      <c r="OY95" s="16"/>
      <c r="OZ95" s="16"/>
      <c r="PA95" s="16"/>
      <c r="PB95" s="16"/>
      <c r="PC95" s="16"/>
      <c r="PD95" s="16"/>
      <c r="PE95" s="16"/>
      <c r="PF95" s="16"/>
      <c r="PG95" s="16"/>
      <c r="PH95" s="16"/>
      <c r="PI95" s="16"/>
      <c r="PJ95" s="16"/>
      <c r="PK95" s="16"/>
      <c r="PL95" s="16"/>
      <c r="PM95" s="16"/>
      <c r="PN95" s="16"/>
      <c r="PO95" s="16"/>
      <c r="PP95" s="16"/>
      <c r="PQ95" s="16"/>
      <c r="PR95" s="16"/>
      <c r="PS95" s="16"/>
      <c r="PT95" s="16"/>
      <c r="PU95" s="16"/>
      <c r="PV95" s="16"/>
      <c r="PW95" s="16"/>
      <c r="PX95" s="16"/>
      <c r="PY95" s="16"/>
      <c r="PZ95" s="16"/>
      <c r="QA95" s="16"/>
      <c r="QB95" s="16"/>
      <c r="QC95" s="16"/>
      <c r="QD95" s="16"/>
      <c r="QE95" s="16"/>
      <c r="QF95" s="16"/>
      <c r="QG95" s="16"/>
      <c r="QH95" s="16"/>
      <c r="QI95" s="16"/>
      <c r="QJ95" s="16"/>
      <c r="QK95" s="16"/>
      <c r="QL95" s="16"/>
      <c r="QM95" s="16"/>
      <c r="QN95" s="16"/>
      <c r="QO95" s="16"/>
      <c r="QP95" s="16"/>
      <c r="QQ95" s="16"/>
      <c r="QR95" s="16"/>
      <c r="QS95" s="16"/>
      <c r="QT95" s="16"/>
      <c r="QU95" s="16"/>
      <c r="QV95" s="16"/>
      <c r="QW95" s="16"/>
      <c r="QX95" s="16"/>
      <c r="QY95" s="16"/>
      <c r="QZ95" s="16"/>
      <c r="RA95" s="16"/>
      <c r="RB95" s="16"/>
      <c r="RC95" s="16"/>
      <c r="RD95" s="16"/>
      <c r="RE95" s="16"/>
      <c r="RF95" s="16"/>
      <c r="RG95" s="16"/>
      <c r="RH95" s="16"/>
      <c r="RI95" s="16"/>
      <c r="RJ95" s="16"/>
      <c r="RK95" s="16"/>
      <c r="RL95" s="16"/>
      <c r="RM95" s="16"/>
      <c r="RN95" s="16"/>
      <c r="RO95" s="16"/>
      <c r="RP95" s="16"/>
      <c r="RQ95" s="16"/>
      <c r="RR95" s="16"/>
      <c r="RS95" s="16"/>
      <c r="RT95" s="16"/>
      <c r="RU95" s="16"/>
      <c r="RV95" s="16"/>
      <c r="RW95" s="16"/>
      <c r="RX95" s="16"/>
      <c r="RY95" s="16"/>
      <c r="RZ95" s="16"/>
      <c r="SA95" s="16"/>
      <c r="SB95" s="16"/>
      <c r="SC95" s="16"/>
      <c r="SD95" s="16"/>
      <c r="SE95" s="16"/>
      <c r="SF95" s="16"/>
      <c r="SG95" s="16"/>
      <c r="SH95" s="16"/>
      <c r="SI95" s="16"/>
      <c r="SJ95" s="16"/>
      <c r="SK95" s="16"/>
      <c r="SL95" s="16"/>
      <c r="SM95" s="16"/>
      <c r="SN95" s="16"/>
      <c r="SO95" s="16"/>
      <c r="SP95" s="16"/>
      <c r="SQ95" s="16"/>
      <c r="SR95" s="16"/>
      <c r="SS95" s="16"/>
      <c r="ST95" s="16"/>
      <c r="SU95" s="16"/>
      <c r="SV95" s="16"/>
      <c r="SW95" s="16"/>
      <c r="SX95" s="16"/>
      <c r="SY95" s="16"/>
      <c r="SZ95" s="16"/>
      <c r="TA95" s="16"/>
      <c r="TB95" s="16"/>
      <c r="TC95" s="16"/>
      <c r="TD95" s="16"/>
      <c r="TE95" s="16"/>
      <c r="TF95" s="16"/>
      <c r="TG95" s="16"/>
      <c r="TH95" s="16"/>
      <c r="TI95" s="16"/>
      <c r="TJ95" s="16"/>
      <c r="TK95" s="16"/>
      <c r="TL95" s="16"/>
      <c r="TM95" s="16"/>
      <c r="TN95" s="16"/>
      <c r="TO95" s="16"/>
      <c r="TP95" s="16"/>
      <c r="TQ95" s="16"/>
      <c r="TR95" s="16"/>
      <c r="TS95" s="16"/>
      <c r="TT95" s="16"/>
      <c r="TU95" s="16"/>
      <c r="TV95" s="16"/>
      <c r="TW95" s="16"/>
      <c r="TX95" s="16"/>
      <c r="TY95" s="16"/>
      <c r="TZ95" s="16"/>
      <c r="UA95" s="16"/>
      <c r="UB95" s="16"/>
      <c r="UC95" s="16"/>
      <c r="UD95" s="16"/>
      <c r="UE95" s="16"/>
      <c r="UF95" s="16"/>
      <c r="UG95" s="16"/>
      <c r="UH95" s="16"/>
      <c r="UI95" s="16"/>
      <c r="UJ95" s="16"/>
      <c r="UK95" s="16"/>
      <c r="UL95" s="16"/>
      <c r="UM95" s="16"/>
      <c r="UN95" s="16"/>
      <c r="UO95" s="16"/>
      <c r="UP95" s="16"/>
      <c r="UQ95" s="16"/>
      <c r="UR95" s="16"/>
      <c r="US95" s="16"/>
      <c r="UT95" s="16"/>
      <c r="UU95" s="16"/>
      <c r="UV95" s="16"/>
      <c r="UW95" s="16"/>
      <c r="UX95" s="16"/>
      <c r="UY95" s="16"/>
      <c r="UZ95" s="16"/>
      <c r="VA95" s="16"/>
      <c r="VB95" s="16"/>
      <c r="VC95" s="16"/>
      <c r="VD95" s="16"/>
      <c r="VE95" s="16"/>
      <c r="VF95" s="16"/>
      <c r="VG95" s="16"/>
      <c r="VH95" s="16"/>
      <c r="VI95" s="16"/>
      <c r="VJ95" s="16"/>
      <c r="VK95" s="16"/>
      <c r="VL95" s="16"/>
      <c r="VM95" s="16"/>
      <c r="VN95" s="16"/>
      <c r="VO95" s="16"/>
      <c r="VP95" s="16"/>
      <c r="VQ95" s="16"/>
      <c r="VR95" s="16"/>
      <c r="VS95" s="16"/>
      <c r="VT95" s="16"/>
      <c r="VU95" s="16"/>
      <c r="VV95" s="16"/>
      <c r="VW95" s="16"/>
      <c r="VX95" s="16"/>
      <c r="VY95" s="16"/>
      <c r="VZ95" s="16"/>
      <c r="WA95" s="16"/>
      <c r="WB95" s="16"/>
      <c r="WC95" s="16"/>
      <c r="WD95" s="16"/>
      <c r="WE95" s="16"/>
      <c r="WF95" s="16"/>
      <c r="WG95" s="16"/>
      <c r="WH95" s="16"/>
      <c r="WI95" s="16"/>
      <c r="WJ95" s="16"/>
      <c r="WK95" s="16"/>
      <c r="WL95" s="16"/>
      <c r="WM95" s="16"/>
      <c r="WN95" s="16"/>
      <c r="WO95" s="16"/>
      <c r="WP95" s="16"/>
      <c r="WQ95" s="16"/>
      <c r="WR95" s="16"/>
      <c r="WS95" s="16"/>
      <c r="WT95" s="16"/>
      <c r="WU95" s="16"/>
      <c r="WV95" s="16"/>
      <c r="WW95" s="16"/>
      <c r="WX95" s="16"/>
      <c r="WY95" s="16"/>
      <c r="WZ95" s="16"/>
      <c r="XA95" s="16"/>
      <c r="XB95" s="16"/>
      <c r="XC95" s="16"/>
      <c r="XD95" s="16"/>
      <c r="XE95" s="16"/>
      <c r="XF95" s="16"/>
      <c r="XG95" s="16"/>
      <c r="XH95" s="16"/>
      <c r="XI95" s="16"/>
      <c r="XJ95" s="16"/>
      <c r="XK95" s="16"/>
      <c r="XL95" s="16"/>
      <c r="XM95" s="16"/>
      <c r="XN95" s="16"/>
      <c r="XO95" s="16"/>
      <c r="XP95" s="16"/>
      <c r="XQ95" s="16"/>
      <c r="XR95" s="16"/>
      <c r="XS95" s="16"/>
      <c r="XT95" s="16"/>
      <c r="XU95" s="16"/>
      <c r="XV95" s="16"/>
      <c r="XW95" s="16"/>
      <c r="XX95" s="16"/>
      <c r="XY95" s="16"/>
      <c r="XZ95" s="16"/>
      <c r="YA95" s="16"/>
      <c r="YB95" s="16"/>
      <c r="YC95" s="16"/>
      <c r="YD95" s="16"/>
      <c r="YE95" s="16"/>
      <c r="YF95" s="16"/>
      <c r="YG95" s="16"/>
      <c r="YH95" s="16"/>
      <c r="YI95" s="16"/>
      <c r="YJ95" s="16"/>
      <c r="YK95" s="16"/>
      <c r="YL95" s="16"/>
      <c r="YM95" s="16"/>
      <c r="YN95" s="16"/>
      <c r="YO95" s="16"/>
      <c r="YP95" s="16"/>
      <c r="YQ95" s="16"/>
      <c r="YR95" s="16"/>
      <c r="YS95" s="16"/>
      <c r="YT95" s="16"/>
      <c r="YU95" s="16"/>
      <c r="YV95" s="16"/>
      <c r="YW95" s="16"/>
      <c r="YX95" s="16"/>
      <c r="YY95" s="16"/>
      <c r="YZ95" s="16"/>
      <c r="ZA95" s="16"/>
      <c r="ZB95" s="16"/>
      <c r="ZC95" s="16"/>
      <c r="ZD95" s="16"/>
      <c r="ZE95" s="16"/>
      <c r="ZF95" s="16"/>
      <c r="ZG95" s="16"/>
      <c r="ZH95" s="16"/>
      <c r="ZI95" s="16"/>
      <c r="ZJ95" s="16"/>
      <c r="ZK95" s="16"/>
      <c r="ZL95" s="16"/>
      <c r="ZM95" s="16"/>
      <c r="ZN95" s="16"/>
      <c r="ZO95" s="16"/>
      <c r="ZP95" s="16"/>
      <c r="ZQ95" s="16"/>
      <c r="ZR95" s="16"/>
      <c r="ZS95" s="16"/>
      <c r="ZT95" s="16"/>
      <c r="ZU95" s="16"/>
      <c r="ZV95" s="16"/>
      <c r="ZW95" s="16"/>
      <c r="ZX95" s="16"/>
      <c r="ZY95" s="16"/>
      <c r="ZZ95" s="16"/>
      <c r="AAA95" s="16"/>
      <c r="AAB95" s="16"/>
      <c r="AAC95" s="16"/>
      <c r="AAD95" s="16"/>
      <c r="AAE95" s="16"/>
      <c r="AAF95" s="16"/>
      <c r="AAG95" s="16"/>
      <c r="AAH95" s="16"/>
      <c r="AAI95" s="16"/>
      <c r="AAJ95" s="16"/>
      <c r="AAK95" s="16"/>
      <c r="AAL95" s="16"/>
      <c r="AAM95" s="16"/>
      <c r="AAN95" s="16"/>
      <c r="AAO95" s="16"/>
      <c r="AAP95" s="16"/>
      <c r="AAQ95" s="16"/>
      <c r="AAR95" s="16"/>
      <c r="AAS95" s="16"/>
      <c r="AAT95" s="16"/>
      <c r="AAU95" s="16"/>
      <c r="AAV95" s="16"/>
      <c r="AAW95" s="16"/>
      <c r="AAX95" s="16"/>
      <c r="AAY95" s="16"/>
      <c r="AAZ95" s="16"/>
      <c r="ABA95" s="16"/>
      <c r="ABB95" s="16"/>
      <c r="ABC95" s="16"/>
      <c r="ABD95" s="16"/>
      <c r="ABE95" s="16"/>
      <c r="ABF95" s="16"/>
      <c r="ABG95" s="16"/>
      <c r="ABH95" s="16"/>
      <c r="ABI95" s="16"/>
      <c r="ABJ95" s="16"/>
      <c r="ABK95" s="16"/>
      <c r="ABL95" s="16"/>
      <c r="ABM95" s="16"/>
      <c r="ABN95" s="16"/>
      <c r="ABO95" s="16"/>
      <c r="ABP95" s="16"/>
      <c r="ABQ95" s="16"/>
      <c r="ABR95" s="16"/>
      <c r="ABS95" s="16"/>
      <c r="ABT95" s="16"/>
      <c r="ABU95" s="16"/>
      <c r="ABV95" s="16"/>
      <c r="ABW95" s="16"/>
      <c r="ABX95" s="16"/>
      <c r="ABY95" s="16"/>
      <c r="ABZ95" s="16"/>
      <c r="ACA95" s="16"/>
      <c r="ACB95" s="16"/>
      <c r="ACC95" s="16"/>
      <c r="ACD95" s="16"/>
      <c r="ACE95" s="16"/>
      <c r="ACF95" s="16"/>
      <c r="ACG95" s="16"/>
      <c r="ACH95" s="16"/>
      <c r="ACI95" s="16"/>
      <c r="ACJ95" s="16"/>
      <c r="ACK95" s="16"/>
      <c r="ACL95" s="16"/>
      <c r="ACM95" s="16"/>
      <c r="ACN95" s="16"/>
      <c r="ACO95" s="16"/>
      <c r="ACP95" s="16"/>
      <c r="ACQ95" s="16"/>
      <c r="ACR95" s="16"/>
      <c r="ACS95" s="16"/>
      <c r="ACT95" s="16"/>
      <c r="ACU95" s="16"/>
      <c r="ACV95" s="16"/>
      <c r="ACW95" s="16"/>
      <c r="ACX95" s="16"/>
      <c r="ACY95" s="16"/>
      <c r="ACZ95" s="16"/>
      <c r="ADA95" s="16"/>
      <c r="ADB95" s="16"/>
      <c r="ADC95" s="16"/>
      <c r="ADD95" s="16"/>
      <c r="ADE95" s="16"/>
      <c r="ADF95" s="16"/>
      <c r="ADG95" s="16"/>
      <c r="ADH95" s="16"/>
      <c r="ADI95" s="16"/>
      <c r="ADJ95" s="16"/>
      <c r="ADK95" s="16"/>
      <c r="ADL95" s="16"/>
      <c r="ADM95" s="16"/>
      <c r="ADN95" s="16"/>
      <c r="ADO95" s="16"/>
      <c r="ADP95" s="16"/>
      <c r="ADQ95" s="16"/>
      <c r="ADR95" s="16"/>
      <c r="ADS95" s="16"/>
      <c r="ADT95" s="16"/>
      <c r="ADU95" s="16"/>
      <c r="ADV95" s="16"/>
      <c r="ADW95" s="16"/>
      <c r="ADX95" s="16"/>
      <c r="ADY95" s="16"/>
      <c r="ADZ95" s="16"/>
      <c r="AEA95" s="16"/>
      <c r="AEB95" s="16"/>
      <c r="AEC95" s="16"/>
      <c r="AED95" s="16"/>
      <c r="AEE95" s="16"/>
      <c r="AEF95" s="16"/>
      <c r="AEG95" s="16"/>
      <c r="AEH95" s="16"/>
      <c r="AEI95" s="16"/>
      <c r="AEJ95" s="16"/>
      <c r="AEK95" s="16"/>
      <c r="AEL95" s="16"/>
      <c r="AEM95" s="16"/>
      <c r="AEN95" s="16"/>
      <c r="AEO95" s="16"/>
      <c r="AEP95" s="16"/>
      <c r="AEQ95" s="16"/>
      <c r="AER95" s="16"/>
      <c r="AES95" s="16"/>
      <c r="AET95" s="16"/>
      <c r="AEU95" s="16"/>
      <c r="AEV95" s="16"/>
      <c r="AEW95" s="16"/>
      <c r="AEX95" s="16"/>
      <c r="AEY95" s="16"/>
      <c r="AEZ95" s="16"/>
      <c r="AFA95" s="16"/>
      <c r="AFB95" s="16"/>
      <c r="AFC95" s="16"/>
      <c r="AFD95" s="16"/>
      <c r="AFE95" s="16"/>
      <c r="AFF95" s="16"/>
      <c r="AFG95" s="16"/>
      <c r="AFH95" s="16"/>
      <c r="AFI95" s="16"/>
      <c r="AFJ95" s="16"/>
      <c r="AFK95" s="16"/>
      <c r="AFL95" s="16"/>
      <c r="AFM95" s="16"/>
      <c r="AFN95" s="16"/>
      <c r="AFO95" s="16"/>
      <c r="AFP95" s="16"/>
      <c r="AFQ95" s="16"/>
      <c r="AFR95" s="16"/>
      <c r="AFS95" s="16"/>
      <c r="AFT95" s="16"/>
      <c r="AFU95" s="16"/>
      <c r="AFV95" s="16"/>
      <c r="AFW95" s="16"/>
      <c r="AFX95" s="16"/>
      <c r="AFY95" s="16"/>
      <c r="AFZ95" s="16"/>
      <c r="AGA95" s="16"/>
      <c r="AGB95" s="16"/>
      <c r="AGC95" s="16"/>
      <c r="AGD95" s="16"/>
      <c r="AGE95" s="16"/>
      <c r="AGF95" s="16"/>
      <c r="AGG95" s="16"/>
      <c r="AGH95" s="16"/>
      <c r="AGI95" s="16"/>
      <c r="AGJ95" s="16"/>
      <c r="AGK95" s="16"/>
      <c r="AGL95" s="16"/>
      <c r="AGM95" s="16"/>
      <c r="AGN95" s="16"/>
      <c r="AGO95" s="16"/>
      <c r="AGP95" s="16"/>
      <c r="AGQ95" s="16"/>
      <c r="AGR95" s="16"/>
      <c r="AGS95" s="16"/>
      <c r="AGT95" s="16"/>
      <c r="AGU95" s="16"/>
      <c r="AGV95" s="16"/>
      <c r="AGW95" s="16"/>
      <c r="AGX95" s="16"/>
      <c r="AGY95" s="16"/>
      <c r="AGZ95" s="16"/>
      <c r="AHA95" s="16"/>
      <c r="AHB95" s="16"/>
      <c r="AHC95" s="16"/>
      <c r="AHD95" s="16"/>
      <c r="AHE95" s="16"/>
      <c r="AHF95" s="16"/>
      <c r="AHG95" s="16"/>
      <c r="AHH95" s="16"/>
      <c r="AHI95" s="16"/>
      <c r="AHJ95" s="16"/>
      <c r="AHK95" s="16"/>
      <c r="AHL95" s="16"/>
      <c r="AHM95" s="16"/>
      <c r="AHN95" s="16"/>
      <c r="AHO95" s="16"/>
      <c r="AHP95" s="16"/>
      <c r="AHQ95" s="16"/>
      <c r="AHR95" s="16"/>
      <c r="AHS95" s="16"/>
      <c r="AHT95" s="16"/>
      <c r="AHU95" s="16"/>
      <c r="AHV95" s="16"/>
      <c r="AHW95" s="16"/>
      <c r="AHX95" s="16"/>
      <c r="AHY95" s="16"/>
      <c r="AHZ95" s="16"/>
      <c r="AIA95" s="16"/>
      <c r="AIB95" s="16"/>
      <c r="AIC95" s="16"/>
      <c r="AID95" s="16"/>
      <c r="AIE95" s="16"/>
      <c r="AIF95" s="16"/>
      <c r="AIG95" s="16"/>
      <c r="AIH95" s="16"/>
      <c r="AII95" s="16"/>
      <c r="AIJ95" s="16"/>
      <c r="AIK95" s="16"/>
      <c r="AIL95" s="16"/>
      <c r="AIM95" s="16"/>
      <c r="AIN95" s="16"/>
      <c r="AIO95" s="16"/>
      <c r="AIP95" s="16"/>
      <c r="AIQ95" s="16"/>
      <c r="AIR95" s="16"/>
      <c r="AIS95" s="16"/>
      <c r="AIT95" s="16"/>
      <c r="AIU95" s="16"/>
      <c r="AIV95" s="16"/>
      <c r="AIW95" s="16"/>
      <c r="AIX95" s="16"/>
      <c r="AIY95" s="16"/>
      <c r="AIZ95" s="16"/>
      <c r="AJA95" s="16"/>
      <c r="AJB95" s="16"/>
      <c r="AJC95" s="16"/>
      <c r="AJD95" s="16"/>
      <c r="AJE95" s="16"/>
      <c r="AJF95" s="16"/>
      <c r="AJG95" s="16"/>
      <c r="AJH95" s="16"/>
      <c r="AJI95" s="16"/>
      <c r="AJJ95" s="16"/>
      <c r="AJK95" s="16"/>
      <c r="AJL95" s="16"/>
      <c r="AJM95" s="16"/>
      <c r="AJN95" s="16"/>
      <c r="AJO95" s="16"/>
      <c r="AJP95" s="16"/>
      <c r="AJQ95" s="16"/>
      <c r="AJR95" s="16"/>
      <c r="AJS95" s="16"/>
      <c r="AJT95" s="16"/>
      <c r="AJU95" s="16"/>
      <c r="AJV95" s="16"/>
      <c r="AJW95" s="16"/>
      <c r="AJX95" s="16"/>
      <c r="AJY95" s="16"/>
      <c r="AJZ95" s="16"/>
      <c r="AKA95" s="16"/>
      <c r="AKB95" s="16"/>
      <c r="AKC95" s="16"/>
      <c r="AKD95" s="16"/>
      <c r="AKE95" s="16"/>
      <c r="AKF95" s="16"/>
      <c r="AKG95" s="16"/>
      <c r="AKH95" s="16"/>
      <c r="AKI95" s="16"/>
      <c r="AKJ95" s="16"/>
      <c r="AKK95" s="16"/>
      <c r="AKL95" s="16"/>
      <c r="AKM95" s="16"/>
      <c r="AKN95" s="16"/>
      <c r="AKO95" s="16"/>
      <c r="AKP95" s="16"/>
      <c r="AKQ95" s="16"/>
      <c r="AKR95" s="16"/>
      <c r="AKS95" s="16"/>
      <c r="AKT95" s="16"/>
      <c r="AKU95" s="16"/>
      <c r="AKV95" s="16"/>
      <c r="AKW95" s="16"/>
      <c r="AKX95" s="16"/>
      <c r="AKY95" s="16"/>
      <c r="AKZ95" s="16"/>
      <c r="ALA95" s="16"/>
      <c r="ALB95" s="16"/>
      <c r="ALC95" s="16"/>
      <c r="ALD95" s="16"/>
      <c r="ALE95" s="16"/>
      <c r="ALF95" s="16"/>
      <c r="ALG95" s="16"/>
      <c r="ALH95" s="16"/>
      <c r="ALI95" s="16"/>
      <c r="ALJ95" s="16"/>
      <c r="ALK95" s="16"/>
      <c r="ALL95" s="16"/>
      <c r="ALM95" s="16"/>
      <c r="ALN95" s="16"/>
      <c r="ALO95" s="16"/>
      <c r="ALP95" s="16"/>
      <c r="ALQ95" s="16"/>
      <c r="ALR95" s="16"/>
      <c r="ALS95" s="16"/>
      <c r="ALT95" s="16"/>
      <c r="ALU95" s="16"/>
      <c r="ALV95" s="16"/>
      <c r="ALW95" s="16"/>
      <c r="ALX95" s="16"/>
      <c r="ALY95" s="16"/>
      <c r="ALZ95" s="16"/>
      <c r="AMA95" s="16"/>
      <c r="AMB95" s="16"/>
      <c r="AMC95" s="16"/>
      <c r="AMD95" s="16"/>
      <c r="AME95" s="16"/>
      <c r="AMF95" s="16"/>
      <c r="AMG95" s="16"/>
      <c r="AMH95" s="16"/>
      <c r="AMI95" s="16"/>
      <c r="AMJ95" s="16"/>
      <c r="AMK95" s="16"/>
      <c r="AML95" s="16"/>
      <c r="AMM95" s="16"/>
      <c r="AMN95" s="16"/>
      <c r="AMO95" s="16"/>
      <c r="AMP95" s="16"/>
      <c r="AMQ95" s="16"/>
      <c r="AMR95" s="16"/>
      <c r="AMS95" s="16"/>
      <c r="AMT95" s="16"/>
      <c r="AMU95" s="16"/>
      <c r="AMV95" s="16"/>
      <c r="AMW95" s="16"/>
      <c r="AMX95" s="16"/>
      <c r="AMY95" s="16"/>
      <c r="AMZ95" s="16"/>
      <c r="ANA95" s="16"/>
      <c r="ANB95" s="16"/>
      <c r="ANC95" s="16"/>
      <c r="AND95" s="16"/>
      <c r="ANE95" s="16"/>
      <c r="ANF95" s="16"/>
      <c r="ANG95" s="16"/>
      <c r="ANH95" s="16"/>
      <c r="ANI95" s="16"/>
      <c r="ANJ95" s="16"/>
      <c r="ANK95" s="16"/>
      <c r="ANL95" s="16"/>
      <c r="ANM95" s="16"/>
      <c r="ANN95" s="16"/>
      <c r="ANO95" s="16"/>
      <c r="ANP95" s="16"/>
      <c r="ANQ95" s="16"/>
      <c r="ANR95" s="16"/>
      <c r="ANS95" s="16"/>
      <c r="ANT95" s="16"/>
      <c r="ANU95" s="16"/>
      <c r="ANV95" s="16"/>
      <c r="ANW95" s="16"/>
      <c r="ANX95" s="16"/>
      <c r="ANY95" s="16"/>
      <c r="ANZ95" s="16"/>
      <c r="AOA95" s="16"/>
      <c r="AOB95" s="16"/>
      <c r="AOC95" s="16"/>
      <c r="AOD95" s="16"/>
      <c r="AOE95" s="16"/>
      <c r="AOF95" s="16"/>
      <c r="AOG95" s="16"/>
      <c r="AOH95" s="16"/>
      <c r="AOI95" s="16"/>
      <c r="AOJ95" s="16"/>
      <c r="AOK95" s="16"/>
      <c r="AOL95" s="16"/>
      <c r="AOM95" s="16"/>
      <c r="AON95" s="16"/>
      <c r="AOO95" s="16"/>
      <c r="AOP95" s="16"/>
      <c r="AOQ95" s="16"/>
      <c r="AOR95" s="16"/>
      <c r="AOS95" s="16"/>
      <c r="AOT95" s="16"/>
      <c r="AOU95" s="16"/>
      <c r="AOV95" s="16"/>
      <c r="AOW95" s="16"/>
      <c r="AOX95" s="16"/>
      <c r="AOY95" s="16"/>
      <c r="AOZ95" s="16"/>
      <c r="APA95" s="16"/>
      <c r="APB95" s="16"/>
      <c r="APC95" s="16"/>
      <c r="APD95" s="16"/>
      <c r="APE95" s="16"/>
      <c r="APF95" s="16"/>
      <c r="APG95" s="16"/>
      <c r="APH95" s="16"/>
      <c r="API95" s="16"/>
      <c r="APJ95" s="16"/>
      <c r="APK95" s="16"/>
      <c r="APL95" s="16"/>
      <c r="APM95" s="16"/>
      <c r="APN95" s="16"/>
      <c r="APO95" s="16"/>
      <c r="APP95" s="16"/>
      <c r="APQ95" s="16"/>
      <c r="APR95" s="16"/>
      <c r="APS95" s="16"/>
      <c r="APT95" s="16"/>
      <c r="APU95" s="16"/>
      <c r="APV95" s="16"/>
      <c r="APW95" s="16"/>
      <c r="APX95" s="16"/>
      <c r="APY95" s="16"/>
      <c r="APZ95" s="16"/>
      <c r="AQA95" s="16"/>
      <c r="AQB95" s="16"/>
      <c r="AQC95" s="16"/>
      <c r="AQD95" s="16"/>
      <c r="AQE95" s="16"/>
      <c r="AQF95" s="16"/>
      <c r="AQG95" s="16"/>
      <c r="AQH95" s="16"/>
      <c r="AQI95" s="16"/>
      <c r="AQJ95" s="16"/>
      <c r="AQK95" s="16"/>
      <c r="AQL95" s="16"/>
      <c r="AQM95" s="16"/>
      <c r="AQN95" s="16"/>
      <c r="AQO95" s="16"/>
      <c r="AQP95" s="16"/>
      <c r="AQQ95" s="16"/>
      <c r="AQR95" s="16"/>
      <c r="AQS95" s="16"/>
      <c r="AQT95" s="16"/>
      <c r="AQU95" s="16"/>
      <c r="AQV95" s="16"/>
      <c r="AQW95" s="16"/>
      <c r="AQX95" s="16"/>
      <c r="AQY95" s="16"/>
      <c r="AQZ95" s="16"/>
      <c r="ARA95" s="16"/>
      <c r="ARB95" s="16"/>
      <c r="ARC95" s="16"/>
      <c r="ARD95" s="16"/>
      <c r="ARE95" s="16"/>
      <c r="ARF95" s="16"/>
      <c r="ARG95" s="16"/>
      <c r="ARH95" s="16"/>
      <c r="ARI95" s="16"/>
      <c r="ARJ95" s="16"/>
      <c r="ARK95" s="16"/>
      <c r="ARL95" s="16"/>
      <c r="ARM95" s="16"/>
      <c r="ARN95" s="16"/>
      <c r="ARO95" s="16"/>
      <c r="ARP95" s="16"/>
      <c r="ARQ95" s="16"/>
      <c r="ARR95" s="16"/>
      <c r="ARS95" s="16"/>
      <c r="ART95" s="16"/>
      <c r="ARU95" s="16"/>
      <c r="ARV95" s="16"/>
      <c r="ARW95" s="16"/>
      <c r="ARX95" s="16"/>
      <c r="ARY95" s="16"/>
      <c r="ARZ95" s="16"/>
      <c r="ASA95" s="16"/>
      <c r="ASB95" s="16"/>
      <c r="ASC95" s="16"/>
      <c r="ASD95" s="16"/>
      <c r="ASE95" s="16"/>
      <c r="ASF95" s="16"/>
      <c r="ASG95" s="16"/>
      <c r="ASH95" s="16"/>
      <c r="ASI95" s="16"/>
      <c r="ASJ95" s="16"/>
      <c r="ASK95" s="16"/>
      <c r="ASL95" s="16"/>
      <c r="ASM95" s="16"/>
      <c r="ASN95" s="16"/>
      <c r="ASO95" s="16"/>
      <c r="ASP95" s="16"/>
      <c r="ASQ95" s="16"/>
      <c r="ASR95" s="16"/>
      <c r="ASS95" s="16"/>
      <c r="AST95" s="16"/>
      <c r="ASU95" s="16"/>
      <c r="ASV95" s="16"/>
      <c r="ASW95" s="16"/>
      <c r="ASX95" s="16"/>
      <c r="ASY95" s="16"/>
      <c r="ASZ95" s="16"/>
      <c r="ATA95" s="16"/>
      <c r="ATB95" s="16"/>
      <c r="ATC95" s="16"/>
      <c r="ATD95" s="16"/>
      <c r="ATE95" s="16"/>
      <c r="ATF95" s="16"/>
      <c r="ATG95" s="16"/>
      <c r="ATH95" s="16"/>
      <c r="ATI95" s="16"/>
      <c r="ATJ95" s="16"/>
      <c r="ATK95" s="16"/>
      <c r="ATL95" s="16"/>
      <c r="ATM95" s="16"/>
      <c r="ATN95" s="16"/>
      <c r="ATO95" s="16"/>
      <c r="ATP95" s="16"/>
      <c r="ATQ95" s="16"/>
      <c r="ATR95" s="16"/>
      <c r="ATS95" s="16"/>
      <c r="ATT95" s="16"/>
      <c r="ATU95" s="16"/>
      <c r="ATV95" s="16"/>
      <c r="ATW95" s="16"/>
      <c r="ATX95" s="16"/>
      <c r="ATY95" s="16"/>
      <c r="ATZ95" s="16"/>
      <c r="AUA95" s="16"/>
      <c r="AUB95" s="16"/>
      <c r="AUC95" s="16"/>
      <c r="AUD95" s="16"/>
      <c r="AUE95" s="16"/>
      <c r="AUF95" s="16"/>
      <c r="AUG95" s="16"/>
      <c r="AUH95" s="16"/>
      <c r="AUI95" s="16"/>
      <c r="AUJ95" s="16"/>
      <c r="AUK95" s="16"/>
      <c r="AUL95" s="16"/>
      <c r="AUM95" s="16"/>
      <c r="AUN95" s="16"/>
      <c r="AUO95" s="16"/>
      <c r="AUP95" s="16"/>
      <c r="AUQ95" s="16"/>
      <c r="AUR95" s="16"/>
      <c r="AUS95" s="16"/>
      <c r="AUT95" s="16"/>
      <c r="AUU95" s="16"/>
      <c r="AUV95" s="16"/>
      <c r="AUW95" s="16"/>
      <c r="AUX95" s="16"/>
      <c r="AUY95" s="16"/>
      <c r="AUZ95" s="16"/>
      <c r="AVA95" s="16"/>
      <c r="AVB95" s="16"/>
      <c r="AVC95" s="16"/>
      <c r="AVD95" s="16"/>
      <c r="AVE95" s="16"/>
      <c r="AVF95" s="16"/>
      <c r="AVG95" s="16"/>
      <c r="AVH95" s="16"/>
      <c r="AVI95" s="16"/>
      <c r="AVJ95" s="16"/>
      <c r="AVK95" s="16"/>
      <c r="AVL95" s="16"/>
      <c r="AVM95" s="16"/>
      <c r="AVN95" s="16"/>
      <c r="AVO95" s="16"/>
      <c r="AVP95" s="16"/>
      <c r="AVQ95" s="16"/>
      <c r="AVR95" s="16"/>
      <c r="AVS95" s="16"/>
      <c r="AVT95" s="16"/>
      <c r="AVU95" s="16"/>
      <c r="AVV95" s="16"/>
      <c r="AVW95" s="16"/>
      <c r="AVX95" s="16"/>
      <c r="AVY95" s="16"/>
      <c r="AVZ95" s="16"/>
      <c r="AWA95" s="16"/>
      <c r="AWB95" s="16"/>
      <c r="AWC95" s="16"/>
      <c r="AWD95" s="16"/>
      <c r="AWE95" s="16"/>
      <c r="AWF95" s="16"/>
      <c r="AWG95" s="16"/>
      <c r="AWH95" s="16"/>
      <c r="AWI95" s="16"/>
      <c r="AWJ95" s="16"/>
      <c r="AWK95" s="16"/>
      <c r="AWL95" s="16"/>
      <c r="AWM95" s="16"/>
      <c r="AWN95" s="16"/>
      <c r="AWO95" s="16"/>
      <c r="AWP95" s="16"/>
      <c r="AWQ95" s="16"/>
      <c r="AWR95" s="16"/>
      <c r="AWS95" s="16"/>
      <c r="AWT95" s="16"/>
      <c r="AWU95" s="16"/>
      <c r="AWV95" s="16"/>
      <c r="AWW95" s="16"/>
      <c r="AWX95" s="16"/>
      <c r="AWY95" s="16"/>
      <c r="AWZ95" s="16"/>
      <c r="AXA95" s="16"/>
      <c r="AXB95" s="16"/>
      <c r="AXC95" s="16"/>
      <c r="AXD95" s="16"/>
      <c r="AXE95" s="16"/>
      <c r="AXF95" s="16"/>
      <c r="AXG95" s="16"/>
      <c r="AXH95" s="16"/>
      <c r="AXI95" s="16"/>
      <c r="AXJ95" s="16"/>
      <c r="AXK95" s="16"/>
      <c r="AXL95" s="16"/>
      <c r="AXM95" s="16"/>
      <c r="AXN95" s="16"/>
      <c r="AXO95" s="16"/>
      <c r="AXP95" s="16"/>
      <c r="AXQ95" s="16"/>
      <c r="AXR95" s="16"/>
      <c r="AXS95" s="16"/>
      <c r="AXT95" s="16"/>
      <c r="AXU95" s="16"/>
      <c r="AXV95" s="16"/>
      <c r="AXW95" s="16"/>
      <c r="AXX95" s="16"/>
      <c r="AXY95" s="16"/>
      <c r="AXZ95" s="16"/>
      <c r="AYA95" s="16"/>
      <c r="AYB95" s="16"/>
      <c r="AYC95" s="16"/>
      <c r="AYD95" s="16"/>
      <c r="AYE95" s="16"/>
      <c r="AYF95" s="16"/>
      <c r="AYG95" s="16"/>
      <c r="AYH95" s="16"/>
      <c r="AYI95" s="16"/>
      <c r="AYJ95" s="16"/>
      <c r="AYK95" s="16"/>
      <c r="AYL95" s="16"/>
      <c r="AYM95" s="16"/>
      <c r="AYN95" s="16"/>
      <c r="AYO95" s="16"/>
      <c r="AYP95" s="16"/>
      <c r="AYQ95" s="16"/>
      <c r="AYR95" s="16"/>
      <c r="AYS95" s="16"/>
      <c r="AYT95" s="16"/>
      <c r="AYU95" s="16"/>
      <c r="AYV95" s="16"/>
      <c r="AYW95" s="16"/>
      <c r="AYX95" s="16"/>
      <c r="AYY95" s="16"/>
      <c r="AYZ95" s="16"/>
      <c r="AZA95" s="16"/>
      <c r="AZB95" s="16"/>
      <c r="AZC95" s="16"/>
      <c r="AZD95" s="16"/>
      <c r="AZE95" s="16"/>
      <c r="AZF95" s="16"/>
      <c r="AZG95" s="16"/>
      <c r="AZH95" s="16"/>
      <c r="AZI95" s="16"/>
      <c r="AZJ95" s="16"/>
      <c r="AZK95" s="16"/>
      <c r="AZL95" s="16"/>
      <c r="AZM95" s="16"/>
      <c r="AZN95" s="16"/>
      <c r="AZO95" s="16"/>
      <c r="AZP95" s="16"/>
      <c r="AZQ95" s="16"/>
      <c r="AZR95" s="16"/>
      <c r="AZS95" s="16"/>
      <c r="AZT95" s="16"/>
      <c r="AZU95" s="16"/>
      <c r="AZV95" s="16"/>
      <c r="AZW95" s="16"/>
      <c r="AZX95" s="16"/>
      <c r="AZY95" s="16"/>
      <c r="AZZ95" s="16"/>
      <c r="BAA95" s="16"/>
      <c r="BAB95" s="16"/>
      <c r="BAC95" s="16"/>
      <c r="BAD95" s="16"/>
      <c r="BAE95" s="16"/>
      <c r="BAF95" s="16"/>
      <c r="BAG95" s="16"/>
      <c r="BAH95" s="16"/>
      <c r="BAI95" s="16"/>
      <c r="BAJ95" s="16"/>
      <c r="BAK95" s="16"/>
      <c r="BAL95" s="16"/>
      <c r="BAM95" s="16"/>
      <c r="BAN95" s="16"/>
      <c r="BAO95" s="16"/>
      <c r="BAP95" s="16"/>
      <c r="BAQ95" s="16"/>
      <c r="BAR95" s="16"/>
      <c r="BAS95" s="16"/>
      <c r="BAT95" s="16"/>
      <c r="BAU95" s="16"/>
      <c r="BAV95" s="16"/>
      <c r="BAW95" s="16"/>
      <c r="BAX95" s="16"/>
      <c r="BAY95" s="16"/>
      <c r="BAZ95" s="16"/>
      <c r="BBA95" s="16"/>
      <c r="BBB95" s="16"/>
      <c r="BBC95" s="16"/>
      <c r="BBD95" s="16"/>
      <c r="BBE95" s="16"/>
      <c r="BBF95" s="16"/>
      <c r="BBG95" s="16"/>
      <c r="BBH95" s="16"/>
      <c r="BBI95" s="16"/>
      <c r="BBJ95" s="16"/>
      <c r="BBK95" s="16"/>
      <c r="BBL95" s="16"/>
      <c r="BBM95" s="16"/>
      <c r="BBN95" s="16"/>
      <c r="BBO95" s="16"/>
      <c r="BBP95" s="16"/>
      <c r="BBQ95" s="16"/>
      <c r="BBR95" s="16"/>
      <c r="BBS95" s="16"/>
      <c r="BBT95" s="16"/>
      <c r="BBU95" s="16"/>
      <c r="BBV95" s="16"/>
      <c r="BBW95" s="16"/>
      <c r="BBX95" s="16"/>
      <c r="BBY95" s="16"/>
      <c r="BBZ95" s="16"/>
      <c r="BCA95" s="16"/>
      <c r="BCB95" s="16"/>
      <c r="BCC95" s="16"/>
      <c r="BCD95" s="16"/>
      <c r="BCE95" s="16"/>
      <c r="BCF95" s="16"/>
      <c r="BCG95" s="16"/>
      <c r="BCH95" s="16"/>
      <c r="BCI95" s="16"/>
      <c r="BCJ95" s="16"/>
      <c r="BCK95" s="16"/>
      <c r="BCL95" s="16"/>
      <c r="BCM95" s="16"/>
      <c r="BCN95" s="16"/>
      <c r="BCO95" s="16"/>
      <c r="BCP95" s="16"/>
      <c r="BCQ95" s="16"/>
      <c r="BCR95" s="16"/>
      <c r="BCS95" s="16"/>
      <c r="BCT95" s="16"/>
      <c r="BCU95" s="16"/>
      <c r="BCV95" s="16"/>
      <c r="BCW95" s="16"/>
      <c r="BCX95" s="16"/>
      <c r="BCY95" s="16"/>
      <c r="BCZ95" s="16"/>
      <c r="BDA95" s="16"/>
      <c r="BDB95" s="16"/>
      <c r="BDC95" s="16"/>
      <c r="BDD95" s="16"/>
      <c r="BDE95" s="16"/>
      <c r="BDF95" s="16"/>
      <c r="BDG95" s="16"/>
      <c r="BDH95" s="16"/>
      <c r="BDI95" s="16"/>
      <c r="BDJ95" s="16"/>
      <c r="BDK95" s="16"/>
      <c r="BDL95" s="16"/>
      <c r="BDM95" s="16"/>
      <c r="BDN95" s="16"/>
      <c r="BDO95" s="16"/>
      <c r="BDP95" s="16"/>
      <c r="BDQ95" s="16"/>
      <c r="BDR95" s="16"/>
      <c r="BDS95" s="16"/>
      <c r="BDT95" s="16"/>
      <c r="BDU95" s="16"/>
      <c r="BDV95" s="16"/>
      <c r="BDW95" s="16"/>
      <c r="BDX95" s="16"/>
      <c r="BDY95" s="16"/>
      <c r="BDZ95" s="16"/>
      <c r="BEA95" s="16"/>
      <c r="BEB95" s="16"/>
      <c r="BEC95" s="16"/>
      <c r="BED95" s="16"/>
      <c r="BEE95" s="16"/>
      <c r="BEF95" s="16"/>
      <c r="BEG95" s="16"/>
      <c r="BEH95" s="16"/>
      <c r="BEI95" s="16"/>
      <c r="BEJ95" s="16"/>
      <c r="BEK95" s="16"/>
      <c r="BEL95" s="16"/>
      <c r="BEM95" s="16"/>
      <c r="BEN95" s="16"/>
      <c r="BEO95" s="16"/>
      <c r="BEP95" s="16"/>
      <c r="BEQ95" s="16"/>
      <c r="BER95" s="16"/>
      <c r="BES95" s="16"/>
      <c r="BET95" s="16"/>
      <c r="BEU95" s="16"/>
      <c r="BEV95" s="16"/>
      <c r="BEW95" s="16"/>
      <c r="BEX95" s="16"/>
      <c r="BEY95" s="16"/>
      <c r="BEZ95" s="16"/>
      <c r="BFA95" s="16"/>
      <c r="BFB95" s="16"/>
      <c r="BFC95" s="16"/>
      <c r="BFD95" s="16"/>
      <c r="BFE95" s="16"/>
      <c r="BFF95" s="16"/>
      <c r="BFG95" s="16"/>
      <c r="BFH95" s="16"/>
      <c r="BFI95" s="16"/>
      <c r="BFJ95" s="16"/>
      <c r="BFK95" s="16"/>
      <c r="BFL95" s="16"/>
      <c r="BFM95" s="16"/>
      <c r="BFN95" s="16"/>
      <c r="BFO95" s="16"/>
      <c r="BFP95" s="16"/>
      <c r="BFQ95" s="16"/>
      <c r="BFR95" s="16"/>
      <c r="BFS95" s="16"/>
      <c r="BFT95" s="16"/>
      <c r="BFU95" s="16"/>
      <c r="BFV95" s="16"/>
      <c r="BFW95" s="16"/>
      <c r="BFX95" s="16"/>
      <c r="BFY95" s="16"/>
      <c r="BFZ95" s="16"/>
      <c r="BGA95" s="16"/>
      <c r="BGB95" s="16"/>
      <c r="BGC95" s="16"/>
      <c r="BGD95" s="16"/>
      <c r="BGE95" s="16"/>
      <c r="BGF95" s="16"/>
      <c r="BGG95" s="16"/>
      <c r="BGH95" s="16"/>
      <c r="BGI95" s="16"/>
      <c r="BGJ95" s="16"/>
      <c r="BGK95" s="16"/>
      <c r="BGL95" s="16"/>
      <c r="BGM95" s="16"/>
      <c r="BGN95" s="16"/>
      <c r="BGO95" s="16"/>
      <c r="BGP95" s="16"/>
      <c r="BGQ95" s="16"/>
      <c r="BGR95" s="16"/>
      <c r="BGS95" s="16"/>
      <c r="BGT95" s="16"/>
      <c r="BGU95" s="16"/>
      <c r="BGV95" s="16"/>
      <c r="BGW95" s="16"/>
      <c r="BGX95" s="16"/>
      <c r="BGY95" s="16"/>
      <c r="BGZ95" s="16"/>
      <c r="BHA95" s="16"/>
      <c r="BHB95" s="16"/>
      <c r="BHC95" s="16"/>
      <c r="BHD95" s="16"/>
      <c r="BHE95" s="16"/>
      <c r="BHF95" s="16"/>
      <c r="BHG95" s="16"/>
      <c r="BHH95" s="16"/>
      <c r="BHI95" s="16"/>
      <c r="BHJ95" s="16"/>
      <c r="BHK95" s="16"/>
      <c r="BHL95" s="16"/>
      <c r="BHM95" s="16"/>
      <c r="BHN95" s="16"/>
      <c r="BHO95" s="16"/>
      <c r="BHP95" s="16"/>
      <c r="BHQ95" s="16"/>
      <c r="BHR95" s="16"/>
      <c r="BHS95" s="16"/>
      <c r="BHT95" s="16"/>
      <c r="BHU95" s="16"/>
      <c r="BHV95" s="16"/>
      <c r="BHW95" s="16"/>
      <c r="BHX95" s="16"/>
      <c r="BHY95" s="16"/>
      <c r="BHZ95" s="16"/>
      <c r="BIA95" s="16"/>
      <c r="BIB95" s="16"/>
      <c r="BIC95" s="16"/>
      <c r="BID95" s="16"/>
      <c r="BIE95" s="16"/>
      <c r="BIF95" s="16"/>
      <c r="BIG95" s="16"/>
      <c r="BIH95" s="16"/>
      <c r="BII95" s="16"/>
      <c r="BIJ95" s="16"/>
      <c r="BIK95" s="16"/>
      <c r="BIL95" s="16"/>
      <c r="BIM95" s="16"/>
      <c r="BIN95" s="16"/>
      <c r="BIO95" s="16"/>
      <c r="BIP95" s="16"/>
      <c r="BIQ95" s="16"/>
      <c r="BIR95" s="16"/>
      <c r="BIS95" s="16"/>
      <c r="BIT95" s="16"/>
      <c r="BIU95" s="16"/>
      <c r="BIV95" s="16"/>
      <c r="BIW95" s="16"/>
      <c r="BIX95" s="16"/>
      <c r="BIY95" s="16"/>
      <c r="BIZ95" s="16"/>
      <c r="BJA95" s="16"/>
      <c r="BJB95" s="16"/>
      <c r="BJC95" s="16"/>
      <c r="BJD95" s="16"/>
      <c r="BJE95" s="16"/>
      <c r="BJF95" s="16"/>
      <c r="BJG95" s="16"/>
      <c r="BJH95" s="16"/>
      <c r="BJI95" s="16"/>
      <c r="BJJ95" s="16"/>
      <c r="BJK95" s="16"/>
      <c r="BJL95" s="16"/>
      <c r="BJM95" s="16"/>
      <c r="BJN95" s="16"/>
      <c r="BJO95" s="16"/>
      <c r="BJP95" s="16"/>
      <c r="BJQ95" s="16"/>
      <c r="BJR95" s="16"/>
      <c r="BJS95" s="16"/>
      <c r="BJT95" s="16"/>
      <c r="BJU95" s="16"/>
      <c r="BJV95" s="16"/>
      <c r="BJW95" s="16"/>
      <c r="BJX95" s="16"/>
      <c r="BJY95" s="16"/>
      <c r="BJZ95" s="16"/>
      <c r="BKA95" s="16"/>
      <c r="BKB95" s="16"/>
      <c r="BKC95" s="16"/>
      <c r="BKD95" s="16"/>
      <c r="BKE95" s="16"/>
      <c r="BKF95" s="16"/>
      <c r="BKG95" s="16"/>
      <c r="BKH95" s="16"/>
      <c r="BKI95" s="16"/>
      <c r="BKJ95" s="16"/>
      <c r="BKK95" s="16"/>
      <c r="BKL95" s="16"/>
      <c r="BKM95" s="16"/>
      <c r="BKN95" s="16"/>
      <c r="BKO95" s="16"/>
      <c r="BKP95" s="16"/>
      <c r="BKQ95" s="16"/>
      <c r="BKR95" s="16"/>
      <c r="BKS95" s="16"/>
      <c r="BKT95" s="16"/>
      <c r="BKU95" s="16"/>
      <c r="BKV95" s="16"/>
      <c r="BKW95" s="16"/>
      <c r="BKX95" s="16"/>
      <c r="BKY95" s="16"/>
      <c r="BKZ95" s="16"/>
      <c r="BLA95" s="16"/>
      <c r="BLB95" s="16"/>
      <c r="BLC95" s="16"/>
      <c r="BLD95" s="16"/>
      <c r="BLE95" s="16"/>
      <c r="BLF95" s="16"/>
      <c r="BLG95" s="16"/>
      <c r="BLH95" s="16"/>
      <c r="BLI95" s="16"/>
      <c r="BLJ95" s="16"/>
      <c r="BLK95" s="16"/>
      <c r="BLL95" s="16"/>
      <c r="BLM95" s="16"/>
      <c r="BLN95" s="16"/>
      <c r="BLO95" s="16"/>
      <c r="BLP95" s="16"/>
      <c r="BLQ95" s="16"/>
      <c r="BLR95" s="16"/>
      <c r="BLS95" s="16"/>
      <c r="BLT95" s="16"/>
      <c r="BLU95" s="16"/>
      <c r="BLV95" s="16"/>
      <c r="BLW95" s="16"/>
      <c r="BLX95" s="16"/>
      <c r="BLY95" s="16"/>
      <c r="BLZ95" s="16"/>
      <c r="BMA95" s="16"/>
      <c r="BMB95" s="16"/>
      <c r="BMC95" s="16"/>
      <c r="BMD95" s="16"/>
      <c r="BME95" s="16"/>
      <c r="BMF95" s="16"/>
      <c r="BMG95" s="16"/>
      <c r="BMH95" s="16"/>
      <c r="BMI95" s="16"/>
      <c r="BMJ95" s="16"/>
      <c r="BMK95" s="16"/>
      <c r="BML95" s="16"/>
      <c r="BMM95" s="16"/>
      <c r="BMN95" s="16"/>
      <c r="BMO95" s="16"/>
      <c r="BMP95" s="16"/>
      <c r="BMQ95" s="16"/>
      <c r="BMR95" s="16"/>
      <c r="BMS95" s="16"/>
      <c r="BMT95" s="16"/>
      <c r="BMU95" s="16"/>
      <c r="BMV95" s="16"/>
      <c r="BMW95" s="16"/>
      <c r="BMX95" s="16"/>
      <c r="BMY95" s="16"/>
      <c r="BMZ95" s="16"/>
      <c r="BNA95" s="16"/>
      <c r="BNB95" s="16"/>
      <c r="BNC95" s="16"/>
      <c r="BND95" s="16"/>
      <c r="BNE95" s="16"/>
      <c r="BNF95" s="16"/>
      <c r="BNG95" s="16"/>
      <c r="BNH95" s="16"/>
      <c r="BNI95" s="16"/>
      <c r="BNJ95" s="16"/>
      <c r="BNK95" s="16"/>
      <c r="BNL95" s="16"/>
      <c r="BNM95" s="16"/>
      <c r="BNN95" s="16"/>
      <c r="BNO95" s="16"/>
      <c r="BNP95" s="16"/>
      <c r="BNQ95" s="16"/>
      <c r="BNR95" s="16"/>
      <c r="BNS95" s="16"/>
      <c r="BNT95" s="16"/>
      <c r="BNU95" s="16"/>
      <c r="BNV95" s="16"/>
      <c r="BNW95" s="16"/>
      <c r="BNX95" s="16"/>
      <c r="BNY95" s="16"/>
      <c r="BNZ95" s="16"/>
      <c r="BOA95" s="16"/>
      <c r="BOB95" s="16"/>
      <c r="BOC95" s="16"/>
      <c r="BOD95" s="16"/>
      <c r="BOE95" s="16"/>
      <c r="BOF95" s="16"/>
      <c r="BOG95" s="16"/>
      <c r="BOH95" s="16"/>
      <c r="BOI95" s="16"/>
      <c r="BOJ95" s="16"/>
      <c r="BOK95" s="16"/>
      <c r="BOL95" s="16"/>
      <c r="BOM95" s="16"/>
      <c r="BON95" s="16"/>
      <c r="BOO95" s="16"/>
      <c r="BOP95" s="16"/>
      <c r="BOQ95" s="16"/>
      <c r="BOR95" s="16"/>
      <c r="BOS95" s="16"/>
      <c r="BOT95" s="16"/>
      <c r="BOU95" s="16"/>
      <c r="BOV95" s="16"/>
      <c r="BOW95" s="16"/>
      <c r="BOX95" s="16"/>
      <c r="BOY95" s="16"/>
      <c r="BOZ95" s="16"/>
      <c r="BPA95" s="16"/>
      <c r="BPB95" s="16"/>
      <c r="BPC95" s="16"/>
      <c r="BPD95" s="16"/>
      <c r="BPE95" s="16"/>
      <c r="BPF95" s="16"/>
      <c r="BPG95" s="16"/>
      <c r="BPH95" s="16"/>
      <c r="BPI95" s="16"/>
      <c r="BPJ95" s="16"/>
      <c r="BPK95" s="16"/>
      <c r="BPL95" s="16"/>
      <c r="BPM95" s="16"/>
      <c r="BPN95" s="16"/>
      <c r="BPO95" s="16"/>
      <c r="BPP95" s="16"/>
      <c r="BPQ95" s="16"/>
      <c r="BPR95" s="16"/>
      <c r="BPS95" s="16"/>
      <c r="BPT95" s="16"/>
      <c r="BPU95" s="16"/>
      <c r="BPV95" s="16"/>
      <c r="BPW95" s="16"/>
      <c r="BPX95" s="16"/>
      <c r="BPY95" s="16"/>
      <c r="BPZ95" s="16"/>
      <c r="BQA95" s="16"/>
      <c r="BQB95" s="16"/>
      <c r="BQC95" s="16"/>
      <c r="BQD95" s="16"/>
      <c r="BQE95" s="16"/>
      <c r="BQF95" s="16"/>
      <c r="BQG95" s="16"/>
      <c r="BQH95" s="16"/>
      <c r="BQI95" s="16"/>
      <c r="BQJ95" s="16"/>
      <c r="BQK95" s="16"/>
      <c r="BQL95" s="16"/>
      <c r="BQM95" s="16"/>
      <c r="BQN95" s="16"/>
      <c r="BQO95" s="16"/>
      <c r="BQP95" s="16"/>
      <c r="BQQ95" s="16"/>
      <c r="BQR95" s="16"/>
      <c r="BQS95" s="16"/>
      <c r="BQT95" s="16"/>
      <c r="BQU95" s="16"/>
      <c r="BQV95" s="16"/>
      <c r="BQW95" s="16"/>
      <c r="BQX95" s="16"/>
      <c r="BQY95" s="16"/>
      <c r="BQZ95" s="16"/>
      <c r="BRA95" s="16"/>
      <c r="BRB95" s="16"/>
      <c r="BRC95" s="16"/>
      <c r="BRD95" s="16"/>
      <c r="BRE95" s="16"/>
      <c r="BRF95" s="16"/>
      <c r="BRG95" s="16"/>
      <c r="BRH95" s="16"/>
      <c r="BRI95" s="16"/>
      <c r="BRJ95" s="16"/>
      <c r="BRK95" s="16"/>
      <c r="BRL95" s="16"/>
      <c r="BRM95" s="16"/>
      <c r="BRN95" s="16"/>
      <c r="BRO95" s="16"/>
      <c r="BRP95" s="16"/>
      <c r="BRQ95" s="16"/>
      <c r="BRR95" s="16"/>
      <c r="BRS95" s="16"/>
      <c r="BRT95" s="16"/>
      <c r="BRU95" s="16"/>
      <c r="BRV95" s="16"/>
      <c r="BRW95" s="16"/>
      <c r="BRX95" s="16"/>
      <c r="BRY95" s="16"/>
      <c r="BRZ95" s="16"/>
      <c r="BSA95" s="16"/>
      <c r="BSB95" s="16"/>
      <c r="BSC95" s="16"/>
      <c r="BSD95" s="16"/>
      <c r="BSE95" s="16"/>
      <c r="BSF95" s="16"/>
      <c r="BSG95" s="16"/>
      <c r="BSH95" s="16"/>
      <c r="BSI95" s="16"/>
      <c r="BSJ95" s="16"/>
      <c r="BSK95" s="16"/>
      <c r="BSL95" s="16"/>
      <c r="BSM95" s="16"/>
      <c r="BSN95" s="16"/>
      <c r="BSO95" s="16"/>
      <c r="BSP95" s="16"/>
      <c r="BSQ95" s="16"/>
      <c r="BSR95" s="16"/>
      <c r="BSS95" s="16"/>
      <c r="BST95" s="16"/>
      <c r="BSU95" s="16"/>
      <c r="BSV95" s="16"/>
      <c r="BSW95" s="16"/>
      <c r="BSX95" s="16"/>
      <c r="BSY95" s="16"/>
      <c r="BSZ95" s="16"/>
      <c r="BTA95" s="16"/>
      <c r="BTB95" s="16"/>
      <c r="BTC95" s="16"/>
      <c r="BTD95" s="16"/>
      <c r="BTE95" s="16"/>
      <c r="BTF95" s="16"/>
      <c r="BTG95" s="16"/>
      <c r="BTH95" s="16"/>
    </row>
    <row r="96" spans="1:1880" s="303" customFormat="1" ht="81.75" customHeight="1" x14ac:dyDescent="0.3">
      <c r="A96" s="68">
        <v>598</v>
      </c>
      <c r="B96" s="277" t="s">
        <v>23</v>
      </c>
      <c r="C96" s="277" t="s">
        <v>113</v>
      </c>
      <c r="D96" s="18" t="s">
        <v>143</v>
      </c>
      <c r="E96" s="276" t="e">
        <f>INDEX('PY1 Data(H)'!$A$1:$CX$145,MATCH('Unit Data from Audit Worksheet'!$A96,'PY1 Data(H)'!$A$1:$A$145,0),MATCH('Unit Data from Audit Worksheet'!$D$2,'PY1 Data(H)'!$A$1:$CX$1,0))</f>
        <v>#N/A</v>
      </c>
      <c r="F96" s="134">
        <v>0</v>
      </c>
      <c r="G96" s="489">
        <f>IF(F96&lt;0,"Error: Enter as positive.",)</f>
        <v>0</v>
      </c>
      <c r="H96" s="489"/>
      <c r="I96" s="736"/>
      <c r="J96"/>
      <c r="K96" s="16"/>
      <c r="L96"/>
      <c r="M96" s="16"/>
      <c r="N96" s="136"/>
      <c r="O96" s="16"/>
      <c r="P96" s="16"/>
      <c r="Q96" s="16"/>
      <c r="R96" s="16"/>
      <c r="S96" s="16"/>
      <c r="T96" s="16"/>
      <c r="U96" s="16"/>
      <c r="V96" s="16"/>
      <c r="W96" s="16"/>
      <c r="X96" s="1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c r="IN96" s="16"/>
      <c r="IO96" s="16"/>
      <c r="IP96" s="16"/>
      <c r="IQ96" s="16"/>
      <c r="IR96" s="16"/>
      <c r="IS96" s="16"/>
      <c r="IT96" s="16"/>
      <c r="IU96" s="16"/>
      <c r="IV96" s="16"/>
      <c r="IW96" s="16"/>
      <c r="IX96" s="16"/>
      <c r="IY96" s="16"/>
      <c r="IZ96" s="16"/>
      <c r="JA96" s="16"/>
      <c r="JB96" s="16"/>
      <c r="JC96" s="16"/>
      <c r="JD96" s="16"/>
      <c r="JE96" s="16"/>
      <c r="JF96" s="16"/>
      <c r="JG96" s="16"/>
      <c r="JH96" s="16"/>
      <c r="JI96" s="16"/>
      <c r="JJ96" s="16"/>
      <c r="JK96" s="16"/>
      <c r="JL96" s="16"/>
      <c r="JM96" s="16"/>
      <c r="JN96" s="16"/>
      <c r="JO96" s="16"/>
      <c r="JP96" s="16"/>
      <c r="JQ96" s="16"/>
      <c r="JR96" s="16"/>
      <c r="JS96" s="16"/>
      <c r="JT96" s="16"/>
      <c r="JU96" s="16"/>
      <c r="JV96" s="16"/>
      <c r="JW96" s="16"/>
      <c r="JX96" s="16"/>
      <c r="JY96" s="16"/>
      <c r="JZ96" s="16"/>
      <c r="KA96" s="16"/>
      <c r="KB96" s="16"/>
      <c r="KC96" s="16"/>
      <c r="KD96" s="16"/>
      <c r="KE96" s="16"/>
      <c r="KF96" s="16"/>
      <c r="KG96" s="16"/>
      <c r="KH96" s="16"/>
      <c r="KI96" s="16"/>
      <c r="KJ96" s="16"/>
      <c r="KK96" s="16"/>
      <c r="KL96" s="16"/>
      <c r="KM96" s="16"/>
      <c r="KN96" s="16"/>
      <c r="KO96" s="16"/>
      <c r="KP96" s="16"/>
      <c r="KQ96" s="16"/>
      <c r="KR96" s="16"/>
      <c r="KS96" s="16"/>
      <c r="KT96" s="16"/>
      <c r="KU96" s="16"/>
      <c r="KV96" s="16"/>
      <c r="KW96" s="16"/>
      <c r="KX96" s="16"/>
      <c r="KY96" s="16"/>
      <c r="KZ96" s="16"/>
      <c r="LA96" s="16"/>
      <c r="LB96" s="16"/>
      <c r="LC96" s="16"/>
      <c r="LD96" s="16"/>
      <c r="LE96" s="16"/>
      <c r="LF96" s="16"/>
      <c r="LG96" s="16"/>
      <c r="LH96" s="16"/>
      <c r="LI96" s="16"/>
      <c r="LJ96" s="16"/>
      <c r="LK96" s="16"/>
      <c r="LL96" s="16"/>
      <c r="LM96" s="16"/>
      <c r="LN96" s="16"/>
      <c r="LO96" s="16"/>
      <c r="LP96" s="16"/>
      <c r="LQ96" s="16"/>
      <c r="LR96" s="16"/>
      <c r="LS96" s="16"/>
      <c r="LT96" s="16"/>
      <c r="LU96" s="16"/>
      <c r="LV96" s="16"/>
      <c r="LW96" s="16"/>
      <c r="LX96" s="16"/>
      <c r="LY96" s="16"/>
      <c r="LZ96" s="16"/>
      <c r="MA96" s="16"/>
      <c r="MB96" s="16"/>
      <c r="MC96" s="16"/>
      <c r="MD96" s="16"/>
      <c r="ME96" s="16"/>
      <c r="MF96" s="16"/>
      <c r="MG96" s="16"/>
      <c r="MH96" s="16"/>
      <c r="MI96" s="16"/>
      <c r="MJ96" s="16"/>
      <c r="MK96" s="16"/>
      <c r="ML96" s="16"/>
      <c r="MM96" s="16"/>
      <c r="MN96" s="16"/>
      <c r="MO96" s="16"/>
      <c r="MP96" s="16"/>
      <c r="MQ96" s="16"/>
      <c r="MR96" s="16"/>
      <c r="MS96" s="16"/>
      <c r="MT96" s="16"/>
      <c r="MU96" s="16"/>
      <c r="MV96" s="16"/>
      <c r="MW96" s="16"/>
      <c r="MX96" s="16"/>
      <c r="MY96" s="16"/>
      <c r="MZ96" s="16"/>
      <c r="NA96" s="16"/>
      <c r="NB96" s="16"/>
      <c r="NC96" s="16"/>
      <c r="ND96" s="16"/>
      <c r="NE96" s="16"/>
      <c r="NF96" s="16"/>
      <c r="NG96" s="16"/>
      <c r="NH96" s="16"/>
      <c r="NI96" s="16"/>
      <c r="NJ96" s="16"/>
      <c r="NK96" s="16"/>
      <c r="NL96" s="16"/>
      <c r="NM96" s="16"/>
      <c r="NN96" s="16"/>
      <c r="NO96" s="16"/>
      <c r="NP96" s="16"/>
      <c r="NQ96" s="16"/>
      <c r="NR96" s="16"/>
      <c r="NS96" s="16"/>
      <c r="NT96" s="16"/>
      <c r="NU96" s="16"/>
      <c r="NV96" s="16"/>
      <c r="NW96" s="16"/>
      <c r="NX96" s="16"/>
      <c r="NY96" s="16"/>
      <c r="NZ96" s="16"/>
      <c r="OA96" s="16"/>
      <c r="OB96" s="16"/>
      <c r="OC96" s="16"/>
      <c r="OD96" s="16"/>
      <c r="OE96" s="16"/>
      <c r="OF96" s="16"/>
      <c r="OG96" s="16"/>
      <c r="OH96" s="16"/>
      <c r="OI96" s="16"/>
      <c r="OJ96" s="16"/>
      <c r="OK96" s="16"/>
      <c r="OL96" s="16"/>
      <c r="OM96" s="16"/>
      <c r="ON96" s="16"/>
      <c r="OO96" s="16"/>
      <c r="OP96" s="16"/>
      <c r="OQ96" s="16"/>
      <c r="OR96" s="16"/>
      <c r="OS96" s="16"/>
      <c r="OT96" s="16"/>
      <c r="OU96" s="16"/>
      <c r="OV96" s="16"/>
      <c r="OW96" s="16"/>
      <c r="OX96" s="16"/>
      <c r="OY96" s="16"/>
      <c r="OZ96" s="16"/>
      <c r="PA96" s="16"/>
      <c r="PB96" s="16"/>
      <c r="PC96" s="16"/>
      <c r="PD96" s="16"/>
      <c r="PE96" s="16"/>
      <c r="PF96" s="16"/>
      <c r="PG96" s="16"/>
      <c r="PH96" s="16"/>
      <c r="PI96" s="16"/>
      <c r="PJ96" s="16"/>
      <c r="PK96" s="16"/>
      <c r="PL96" s="16"/>
      <c r="PM96" s="16"/>
      <c r="PN96" s="16"/>
      <c r="PO96" s="16"/>
      <c r="PP96" s="16"/>
      <c r="PQ96" s="16"/>
      <c r="PR96" s="16"/>
      <c r="PS96" s="16"/>
      <c r="PT96" s="16"/>
      <c r="PU96" s="16"/>
      <c r="PV96" s="16"/>
      <c r="PW96" s="16"/>
      <c r="PX96" s="16"/>
      <c r="PY96" s="16"/>
      <c r="PZ96" s="16"/>
      <c r="QA96" s="16"/>
      <c r="QB96" s="16"/>
      <c r="QC96" s="16"/>
      <c r="QD96" s="16"/>
      <c r="QE96" s="16"/>
      <c r="QF96" s="16"/>
      <c r="QG96" s="16"/>
      <c r="QH96" s="16"/>
      <c r="QI96" s="16"/>
      <c r="QJ96" s="16"/>
      <c r="QK96" s="16"/>
      <c r="QL96" s="16"/>
      <c r="QM96" s="16"/>
      <c r="QN96" s="16"/>
      <c r="QO96" s="16"/>
      <c r="QP96" s="16"/>
      <c r="QQ96" s="16"/>
      <c r="QR96" s="16"/>
      <c r="QS96" s="16"/>
      <c r="QT96" s="16"/>
      <c r="QU96" s="16"/>
      <c r="QV96" s="16"/>
      <c r="QW96" s="16"/>
      <c r="QX96" s="16"/>
      <c r="QY96" s="16"/>
      <c r="QZ96" s="16"/>
      <c r="RA96" s="16"/>
      <c r="RB96" s="16"/>
      <c r="RC96" s="16"/>
      <c r="RD96" s="16"/>
      <c r="RE96" s="16"/>
      <c r="RF96" s="16"/>
      <c r="RG96" s="16"/>
      <c r="RH96" s="16"/>
      <c r="RI96" s="16"/>
      <c r="RJ96" s="16"/>
      <c r="RK96" s="16"/>
      <c r="RL96" s="16"/>
      <c r="RM96" s="16"/>
      <c r="RN96" s="16"/>
      <c r="RO96" s="16"/>
      <c r="RP96" s="16"/>
      <c r="RQ96" s="16"/>
      <c r="RR96" s="16"/>
      <c r="RS96" s="16"/>
      <c r="RT96" s="16"/>
      <c r="RU96" s="16"/>
      <c r="RV96" s="16"/>
      <c r="RW96" s="16"/>
      <c r="RX96" s="16"/>
      <c r="RY96" s="16"/>
      <c r="RZ96" s="16"/>
      <c r="SA96" s="16"/>
      <c r="SB96" s="16"/>
      <c r="SC96" s="16"/>
      <c r="SD96" s="16"/>
      <c r="SE96" s="16"/>
      <c r="SF96" s="16"/>
      <c r="SG96" s="16"/>
      <c r="SH96" s="16"/>
      <c r="SI96" s="16"/>
      <c r="SJ96" s="16"/>
      <c r="SK96" s="16"/>
      <c r="SL96" s="16"/>
      <c r="SM96" s="16"/>
      <c r="SN96" s="16"/>
      <c r="SO96" s="16"/>
      <c r="SP96" s="16"/>
      <c r="SQ96" s="16"/>
      <c r="SR96" s="16"/>
      <c r="SS96" s="16"/>
      <c r="ST96" s="16"/>
      <c r="SU96" s="16"/>
      <c r="SV96" s="16"/>
      <c r="SW96" s="16"/>
      <c r="SX96" s="16"/>
      <c r="SY96" s="16"/>
      <c r="SZ96" s="16"/>
      <c r="TA96" s="16"/>
      <c r="TB96" s="16"/>
      <c r="TC96" s="16"/>
      <c r="TD96" s="16"/>
      <c r="TE96" s="16"/>
      <c r="TF96" s="16"/>
      <c r="TG96" s="16"/>
      <c r="TH96" s="16"/>
      <c r="TI96" s="16"/>
      <c r="TJ96" s="16"/>
      <c r="TK96" s="16"/>
      <c r="TL96" s="16"/>
      <c r="TM96" s="16"/>
      <c r="TN96" s="16"/>
      <c r="TO96" s="16"/>
      <c r="TP96" s="16"/>
      <c r="TQ96" s="16"/>
      <c r="TR96" s="16"/>
      <c r="TS96" s="16"/>
      <c r="TT96" s="16"/>
      <c r="TU96" s="16"/>
      <c r="TV96" s="16"/>
      <c r="TW96" s="16"/>
      <c r="TX96" s="16"/>
      <c r="TY96" s="16"/>
      <c r="TZ96" s="16"/>
      <c r="UA96" s="16"/>
      <c r="UB96" s="16"/>
      <c r="UC96" s="16"/>
      <c r="UD96" s="16"/>
      <c r="UE96" s="16"/>
      <c r="UF96" s="16"/>
      <c r="UG96" s="16"/>
      <c r="UH96" s="16"/>
      <c r="UI96" s="16"/>
      <c r="UJ96" s="16"/>
      <c r="UK96" s="16"/>
      <c r="UL96" s="16"/>
      <c r="UM96" s="16"/>
      <c r="UN96" s="16"/>
      <c r="UO96" s="16"/>
      <c r="UP96" s="16"/>
      <c r="UQ96" s="16"/>
      <c r="UR96" s="16"/>
      <c r="US96" s="16"/>
      <c r="UT96" s="16"/>
      <c r="UU96" s="16"/>
      <c r="UV96" s="16"/>
      <c r="UW96" s="16"/>
      <c r="UX96" s="16"/>
      <c r="UY96" s="16"/>
      <c r="UZ96" s="16"/>
      <c r="VA96" s="16"/>
      <c r="VB96" s="16"/>
      <c r="VC96" s="16"/>
      <c r="VD96" s="16"/>
      <c r="VE96" s="16"/>
      <c r="VF96" s="16"/>
      <c r="VG96" s="16"/>
      <c r="VH96" s="16"/>
      <c r="VI96" s="16"/>
      <c r="VJ96" s="16"/>
      <c r="VK96" s="16"/>
      <c r="VL96" s="16"/>
      <c r="VM96" s="16"/>
      <c r="VN96" s="16"/>
      <c r="VO96" s="16"/>
      <c r="VP96" s="16"/>
      <c r="VQ96" s="16"/>
      <c r="VR96" s="16"/>
      <c r="VS96" s="16"/>
      <c r="VT96" s="16"/>
      <c r="VU96" s="16"/>
      <c r="VV96" s="16"/>
      <c r="VW96" s="16"/>
      <c r="VX96" s="16"/>
      <c r="VY96" s="16"/>
      <c r="VZ96" s="16"/>
      <c r="WA96" s="16"/>
      <c r="WB96" s="16"/>
      <c r="WC96" s="16"/>
      <c r="WD96" s="16"/>
      <c r="WE96" s="16"/>
      <c r="WF96" s="16"/>
      <c r="WG96" s="16"/>
      <c r="WH96" s="16"/>
      <c r="WI96" s="16"/>
      <c r="WJ96" s="16"/>
      <c r="WK96" s="16"/>
      <c r="WL96" s="16"/>
      <c r="WM96" s="16"/>
      <c r="WN96" s="16"/>
      <c r="WO96" s="16"/>
      <c r="WP96" s="16"/>
      <c r="WQ96" s="16"/>
      <c r="WR96" s="16"/>
      <c r="WS96" s="16"/>
      <c r="WT96" s="16"/>
      <c r="WU96" s="16"/>
      <c r="WV96" s="16"/>
      <c r="WW96" s="16"/>
      <c r="WX96" s="16"/>
      <c r="WY96" s="16"/>
      <c r="WZ96" s="16"/>
      <c r="XA96" s="16"/>
      <c r="XB96" s="16"/>
      <c r="XC96" s="16"/>
      <c r="XD96" s="16"/>
      <c r="XE96" s="16"/>
      <c r="XF96" s="16"/>
      <c r="XG96" s="16"/>
      <c r="XH96" s="16"/>
      <c r="XI96" s="16"/>
      <c r="XJ96" s="16"/>
      <c r="XK96" s="16"/>
      <c r="XL96" s="16"/>
      <c r="XM96" s="16"/>
      <c r="XN96" s="16"/>
      <c r="XO96" s="16"/>
      <c r="XP96" s="16"/>
      <c r="XQ96" s="16"/>
      <c r="XR96" s="16"/>
      <c r="XS96" s="16"/>
      <c r="XT96" s="16"/>
      <c r="XU96" s="16"/>
      <c r="XV96" s="16"/>
      <c r="XW96" s="16"/>
      <c r="XX96" s="16"/>
      <c r="XY96" s="16"/>
      <c r="XZ96" s="16"/>
      <c r="YA96" s="16"/>
      <c r="YB96" s="16"/>
      <c r="YC96" s="16"/>
      <c r="YD96" s="16"/>
      <c r="YE96" s="16"/>
      <c r="YF96" s="16"/>
      <c r="YG96" s="16"/>
      <c r="YH96" s="16"/>
      <c r="YI96" s="16"/>
      <c r="YJ96" s="16"/>
      <c r="YK96" s="16"/>
      <c r="YL96" s="16"/>
      <c r="YM96" s="16"/>
      <c r="YN96" s="16"/>
      <c r="YO96" s="16"/>
      <c r="YP96" s="16"/>
      <c r="YQ96" s="16"/>
      <c r="YR96" s="16"/>
      <c r="YS96" s="16"/>
      <c r="YT96" s="16"/>
      <c r="YU96" s="16"/>
      <c r="YV96" s="16"/>
      <c r="YW96" s="16"/>
      <c r="YX96" s="16"/>
      <c r="YY96" s="16"/>
      <c r="YZ96" s="16"/>
      <c r="ZA96" s="16"/>
      <c r="ZB96" s="16"/>
      <c r="ZC96" s="16"/>
      <c r="ZD96" s="16"/>
      <c r="ZE96" s="16"/>
      <c r="ZF96" s="16"/>
      <c r="ZG96" s="16"/>
      <c r="ZH96" s="16"/>
      <c r="ZI96" s="16"/>
      <c r="ZJ96" s="16"/>
      <c r="ZK96" s="16"/>
      <c r="ZL96" s="16"/>
      <c r="ZM96" s="16"/>
      <c r="ZN96" s="16"/>
      <c r="ZO96" s="16"/>
      <c r="ZP96" s="16"/>
      <c r="ZQ96" s="16"/>
      <c r="ZR96" s="16"/>
      <c r="ZS96" s="16"/>
      <c r="ZT96" s="16"/>
      <c r="ZU96" s="16"/>
      <c r="ZV96" s="16"/>
      <c r="ZW96" s="16"/>
      <c r="ZX96" s="16"/>
      <c r="ZY96" s="16"/>
      <c r="ZZ96" s="16"/>
      <c r="AAA96" s="16"/>
      <c r="AAB96" s="16"/>
      <c r="AAC96" s="16"/>
      <c r="AAD96" s="16"/>
      <c r="AAE96" s="16"/>
      <c r="AAF96" s="16"/>
      <c r="AAG96" s="16"/>
      <c r="AAH96" s="16"/>
      <c r="AAI96" s="16"/>
      <c r="AAJ96" s="16"/>
      <c r="AAK96" s="16"/>
      <c r="AAL96" s="16"/>
      <c r="AAM96" s="16"/>
      <c r="AAN96" s="16"/>
      <c r="AAO96" s="16"/>
      <c r="AAP96" s="16"/>
      <c r="AAQ96" s="16"/>
      <c r="AAR96" s="16"/>
      <c r="AAS96" s="16"/>
      <c r="AAT96" s="16"/>
      <c r="AAU96" s="16"/>
      <c r="AAV96" s="16"/>
      <c r="AAW96" s="16"/>
      <c r="AAX96" s="16"/>
      <c r="AAY96" s="16"/>
      <c r="AAZ96" s="16"/>
      <c r="ABA96" s="16"/>
      <c r="ABB96" s="16"/>
      <c r="ABC96" s="16"/>
      <c r="ABD96" s="16"/>
      <c r="ABE96" s="16"/>
      <c r="ABF96" s="16"/>
      <c r="ABG96" s="16"/>
      <c r="ABH96" s="16"/>
      <c r="ABI96" s="16"/>
      <c r="ABJ96" s="16"/>
      <c r="ABK96" s="16"/>
      <c r="ABL96" s="16"/>
      <c r="ABM96" s="16"/>
      <c r="ABN96" s="16"/>
      <c r="ABO96" s="16"/>
      <c r="ABP96" s="16"/>
      <c r="ABQ96" s="16"/>
      <c r="ABR96" s="16"/>
      <c r="ABS96" s="16"/>
      <c r="ABT96" s="16"/>
      <c r="ABU96" s="16"/>
      <c r="ABV96" s="16"/>
      <c r="ABW96" s="16"/>
      <c r="ABX96" s="16"/>
      <c r="ABY96" s="16"/>
      <c r="ABZ96" s="16"/>
      <c r="ACA96" s="16"/>
      <c r="ACB96" s="16"/>
      <c r="ACC96" s="16"/>
      <c r="ACD96" s="16"/>
      <c r="ACE96" s="16"/>
      <c r="ACF96" s="16"/>
      <c r="ACG96" s="16"/>
      <c r="ACH96" s="16"/>
      <c r="ACI96" s="16"/>
      <c r="ACJ96" s="16"/>
      <c r="ACK96" s="16"/>
      <c r="ACL96" s="16"/>
      <c r="ACM96" s="16"/>
      <c r="ACN96" s="16"/>
      <c r="ACO96" s="16"/>
      <c r="ACP96" s="16"/>
      <c r="ACQ96" s="16"/>
      <c r="ACR96" s="16"/>
      <c r="ACS96" s="16"/>
      <c r="ACT96" s="16"/>
      <c r="ACU96" s="16"/>
      <c r="ACV96" s="16"/>
      <c r="ACW96" s="16"/>
      <c r="ACX96" s="16"/>
      <c r="ACY96" s="16"/>
      <c r="ACZ96" s="16"/>
      <c r="ADA96" s="16"/>
      <c r="ADB96" s="16"/>
      <c r="ADC96" s="16"/>
      <c r="ADD96" s="16"/>
      <c r="ADE96" s="16"/>
      <c r="ADF96" s="16"/>
      <c r="ADG96" s="16"/>
      <c r="ADH96" s="16"/>
      <c r="ADI96" s="16"/>
      <c r="ADJ96" s="16"/>
      <c r="ADK96" s="16"/>
      <c r="ADL96" s="16"/>
      <c r="ADM96" s="16"/>
      <c r="ADN96" s="16"/>
      <c r="ADO96" s="16"/>
      <c r="ADP96" s="16"/>
      <c r="ADQ96" s="16"/>
      <c r="ADR96" s="16"/>
      <c r="ADS96" s="16"/>
      <c r="ADT96" s="16"/>
      <c r="ADU96" s="16"/>
      <c r="ADV96" s="16"/>
      <c r="ADW96" s="16"/>
      <c r="ADX96" s="16"/>
      <c r="ADY96" s="16"/>
      <c r="ADZ96" s="16"/>
      <c r="AEA96" s="16"/>
      <c r="AEB96" s="16"/>
      <c r="AEC96" s="16"/>
      <c r="AED96" s="16"/>
      <c r="AEE96" s="16"/>
      <c r="AEF96" s="16"/>
      <c r="AEG96" s="16"/>
      <c r="AEH96" s="16"/>
      <c r="AEI96" s="16"/>
      <c r="AEJ96" s="16"/>
      <c r="AEK96" s="16"/>
      <c r="AEL96" s="16"/>
      <c r="AEM96" s="16"/>
      <c r="AEN96" s="16"/>
      <c r="AEO96" s="16"/>
      <c r="AEP96" s="16"/>
      <c r="AEQ96" s="16"/>
      <c r="AER96" s="16"/>
      <c r="AES96" s="16"/>
      <c r="AET96" s="16"/>
      <c r="AEU96" s="16"/>
      <c r="AEV96" s="16"/>
      <c r="AEW96" s="16"/>
      <c r="AEX96" s="16"/>
      <c r="AEY96" s="16"/>
      <c r="AEZ96" s="16"/>
      <c r="AFA96" s="16"/>
      <c r="AFB96" s="16"/>
      <c r="AFC96" s="16"/>
      <c r="AFD96" s="16"/>
      <c r="AFE96" s="16"/>
      <c r="AFF96" s="16"/>
      <c r="AFG96" s="16"/>
      <c r="AFH96" s="16"/>
      <c r="AFI96" s="16"/>
      <c r="AFJ96" s="16"/>
      <c r="AFK96" s="16"/>
      <c r="AFL96" s="16"/>
      <c r="AFM96" s="16"/>
      <c r="AFN96" s="16"/>
      <c r="AFO96" s="16"/>
      <c r="AFP96" s="16"/>
      <c r="AFQ96" s="16"/>
      <c r="AFR96" s="16"/>
      <c r="AFS96" s="16"/>
      <c r="AFT96" s="16"/>
      <c r="AFU96" s="16"/>
      <c r="AFV96" s="16"/>
      <c r="AFW96" s="16"/>
      <c r="AFX96" s="16"/>
      <c r="AFY96" s="16"/>
      <c r="AFZ96" s="16"/>
      <c r="AGA96" s="16"/>
      <c r="AGB96" s="16"/>
      <c r="AGC96" s="16"/>
      <c r="AGD96" s="16"/>
      <c r="AGE96" s="16"/>
      <c r="AGF96" s="16"/>
      <c r="AGG96" s="16"/>
      <c r="AGH96" s="16"/>
      <c r="AGI96" s="16"/>
      <c r="AGJ96" s="16"/>
      <c r="AGK96" s="16"/>
      <c r="AGL96" s="16"/>
      <c r="AGM96" s="16"/>
      <c r="AGN96" s="16"/>
      <c r="AGO96" s="16"/>
      <c r="AGP96" s="16"/>
      <c r="AGQ96" s="16"/>
      <c r="AGR96" s="16"/>
      <c r="AGS96" s="16"/>
      <c r="AGT96" s="16"/>
      <c r="AGU96" s="16"/>
      <c r="AGV96" s="16"/>
      <c r="AGW96" s="16"/>
      <c r="AGX96" s="16"/>
      <c r="AGY96" s="16"/>
      <c r="AGZ96" s="16"/>
      <c r="AHA96" s="16"/>
      <c r="AHB96" s="16"/>
      <c r="AHC96" s="16"/>
      <c r="AHD96" s="16"/>
      <c r="AHE96" s="16"/>
      <c r="AHF96" s="16"/>
      <c r="AHG96" s="16"/>
      <c r="AHH96" s="16"/>
      <c r="AHI96" s="16"/>
      <c r="AHJ96" s="16"/>
      <c r="AHK96" s="16"/>
      <c r="AHL96" s="16"/>
      <c r="AHM96" s="16"/>
      <c r="AHN96" s="16"/>
      <c r="AHO96" s="16"/>
      <c r="AHP96" s="16"/>
      <c r="AHQ96" s="16"/>
      <c r="AHR96" s="16"/>
      <c r="AHS96" s="16"/>
      <c r="AHT96" s="16"/>
      <c r="AHU96" s="16"/>
      <c r="AHV96" s="16"/>
      <c r="AHW96" s="16"/>
      <c r="AHX96" s="16"/>
      <c r="AHY96" s="16"/>
      <c r="AHZ96" s="16"/>
      <c r="AIA96" s="16"/>
      <c r="AIB96" s="16"/>
      <c r="AIC96" s="16"/>
      <c r="AID96" s="16"/>
      <c r="AIE96" s="16"/>
      <c r="AIF96" s="16"/>
      <c r="AIG96" s="16"/>
      <c r="AIH96" s="16"/>
      <c r="AII96" s="16"/>
      <c r="AIJ96" s="16"/>
      <c r="AIK96" s="16"/>
      <c r="AIL96" s="16"/>
      <c r="AIM96" s="16"/>
      <c r="AIN96" s="16"/>
      <c r="AIO96" s="16"/>
      <c r="AIP96" s="16"/>
      <c r="AIQ96" s="16"/>
      <c r="AIR96" s="16"/>
      <c r="AIS96" s="16"/>
      <c r="AIT96" s="16"/>
      <c r="AIU96" s="16"/>
      <c r="AIV96" s="16"/>
      <c r="AIW96" s="16"/>
      <c r="AIX96" s="16"/>
      <c r="AIY96" s="16"/>
      <c r="AIZ96" s="16"/>
      <c r="AJA96" s="16"/>
      <c r="AJB96" s="16"/>
      <c r="AJC96" s="16"/>
      <c r="AJD96" s="16"/>
      <c r="AJE96" s="16"/>
      <c r="AJF96" s="16"/>
      <c r="AJG96" s="16"/>
      <c r="AJH96" s="16"/>
      <c r="AJI96" s="16"/>
      <c r="AJJ96" s="16"/>
      <c r="AJK96" s="16"/>
      <c r="AJL96" s="16"/>
      <c r="AJM96" s="16"/>
      <c r="AJN96" s="16"/>
      <c r="AJO96" s="16"/>
      <c r="AJP96" s="16"/>
      <c r="AJQ96" s="16"/>
      <c r="AJR96" s="16"/>
      <c r="AJS96" s="16"/>
      <c r="AJT96" s="16"/>
      <c r="AJU96" s="16"/>
      <c r="AJV96" s="16"/>
      <c r="AJW96" s="16"/>
      <c r="AJX96" s="16"/>
      <c r="AJY96" s="16"/>
      <c r="AJZ96" s="16"/>
      <c r="AKA96" s="16"/>
      <c r="AKB96" s="16"/>
      <c r="AKC96" s="16"/>
      <c r="AKD96" s="16"/>
      <c r="AKE96" s="16"/>
      <c r="AKF96" s="16"/>
      <c r="AKG96" s="16"/>
      <c r="AKH96" s="16"/>
      <c r="AKI96" s="16"/>
      <c r="AKJ96" s="16"/>
      <c r="AKK96" s="16"/>
      <c r="AKL96" s="16"/>
      <c r="AKM96" s="16"/>
      <c r="AKN96" s="16"/>
      <c r="AKO96" s="16"/>
      <c r="AKP96" s="16"/>
      <c r="AKQ96" s="16"/>
      <c r="AKR96" s="16"/>
      <c r="AKS96" s="16"/>
      <c r="AKT96" s="16"/>
      <c r="AKU96" s="16"/>
      <c r="AKV96" s="16"/>
      <c r="AKW96" s="16"/>
      <c r="AKX96" s="16"/>
      <c r="AKY96" s="16"/>
      <c r="AKZ96" s="16"/>
      <c r="ALA96" s="16"/>
      <c r="ALB96" s="16"/>
      <c r="ALC96" s="16"/>
      <c r="ALD96" s="16"/>
      <c r="ALE96" s="16"/>
      <c r="ALF96" s="16"/>
      <c r="ALG96" s="16"/>
      <c r="ALH96" s="16"/>
      <c r="ALI96" s="16"/>
      <c r="ALJ96" s="16"/>
      <c r="ALK96" s="16"/>
      <c r="ALL96" s="16"/>
      <c r="ALM96" s="16"/>
      <c r="ALN96" s="16"/>
      <c r="ALO96" s="16"/>
      <c r="ALP96" s="16"/>
      <c r="ALQ96" s="16"/>
      <c r="ALR96" s="16"/>
      <c r="ALS96" s="16"/>
      <c r="ALT96" s="16"/>
      <c r="ALU96" s="16"/>
      <c r="ALV96" s="16"/>
      <c r="ALW96" s="16"/>
      <c r="ALX96" s="16"/>
      <c r="ALY96" s="16"/>
      <c r="ALZ96" s="16"/>
      <c r="AMA96" s="16"/>
      <c r="AMB96" s="16"/>
      <c r="AMC96" s="16"/>
      <c r="AMD96" s="16"/>
      <c r="AME96" s="16"/>
      <c r="AMF96" s="16"/>
      <c r="AMG96" s="16"/>
      <c r="AMH96" s="16"/>
      <c r="AMI96" s="16"/>
      <c r="AMJ96" s="16"/>
      <c r="AMK96" s="16"/>
      <c r="AML96" s="16"/>
      <c r="AMM96" s="16"/>
      <c r="AMN96" s="16"/>
      <c r="AMO96" s="16"/>
      <c r="AMP96" s="16"/>
      <c r="AMQ96" s="16"/>
      <c r="AMR96" s="16"/>
      <c r="AMS96" s="16"/>
      <c r="AMT96" s="16"/>
      <c r="AMU96" s="16"/>
      <c r="AMV96" s="16"/>
      <c r="AMW96" s="16"/>
      <c r="AMX96" s="16"/>
      <c r="AMY96" s="16"/>
      <c r="AMZ96" s="16"/>
      <c r="ANA96" s="16"/>
      <c r="ANB96" s="16"/>
      <c r="ANC96" s="16"/>
      <c r="AND96" s="16"/>
      <c r="ANE96" s="16"/>
      <c r="ANF96" s="16"/>
      <c r="ANG96" s="16"/>
      <c r="ANH96" s="16"/>
      <c r="ANI96" s="16"/>
      <c r="ANJ96" s="16"/>
      <c r="ANK96" s="16"/>
      <c r="ANL96" s="16"/>
      <c r="ANM96" s="16"/>
      <c r="ANN96" s="16"/>
      <c r="ANO96" s="16"/>
      <c r="ANP96" s="16"/>
      <c r="ANQ96" s="16"/>
      <c r="ANR96" s="16"/>
      <c r="ANS96" s="16"/>
      <c r="ANT96" s="16"/>
      <c r="ANU96" s="16"/>
      <c r="ANV96" s="16"/>
      <c r="ANW96" s="16"/>
      <c r="ANX96" s="16"/>
      <c r="ANY96" s="16"/>
      <c r="ANZ96" s="16"/>
      <c r="AOA96" s="16"/>
      <c r="AOB96" s="16"/>
      <c r="AOC96" s="16"/>
      <c r="AOD96" s="16"/>
      <c r="AOE96" s="16"/>
      <c r="AOF96" s="16"/>
      <c r="AOG96" s="16"/>
      <c r="AOH96" s="16"/>
      <c r="AOI96" s="16"/>
      <c r="AOJ96" s="16"/>
      <c r="AOK96" s="16"/>
      <c r="AOL96" s="16"/>
      <c r="AOM96" s="16"/>
      <c r="AON96" s="16"/>
      <c r="AOO96" s="16"/>
      <c r="AOP96" s="16"/>
      <c r="AOQ96" s="16"/>
      <c r="AOR96" s="16"/>
      <c r="AOS96" s="16"/>
      <c r="AOT96" s="16"/>
      <c r="AOU96" s="16"/>
      <c r="AOV96" s="16"/>
      <c r="AOW96" s="16"/>
      <c r="AOX96" s="16"/>
      <c r="AOY96" s="16"/>
      <c r="AOZ96" s="16"/>
      <c r="APA96" s="16"/>
      <c r="APB96" s="16"/>
      <c r="APC96" s="16"/>
      <c r="APD96" s="16"/>
      <c r="APE96" s="16"/>
      <c r="APF96" s="16"/>
      <c r="APG96" s="16"/>
      <c r="APH96" s="16"/>
      <c r="API96" s="16"/>
      <c r="APJ96" s="16"/>
      <c r="APK96" s="16"/>
      <c r="APL96" s="16"/>
      <c r="APM96" s="16"/>
      <c r="APN96" s="16"/>
      <c r="APO96" s="16"/>
      <c r="APP96" s="16"/>
      <c r="APQ96" s="16"/>
      <c r="APR96" s="16"/>
      <c r="APS96" s="16"/>
      <c r="APT96" s="16"/>
      <c r="APU96" s="16"/>
      <c r="APV96" s="16"/>
      <c r="APW96" s="16"/>
      <c r="APX96" s="16"/>
      <c r="APY96" s="16"/>
      <c r="APZ96" s="16"/>
      <c r="AQA96" s="16"/>
      <c r="AQB96" s="16"/>
      <c r="AQC96" s="16"/>
      <c r="AQD96" s="16"/>
      <c r="AQE96" s="16"/>
      <c r="AQF96" s="16"/>
      <c r="AQG96" s="16"/>
      <c r="AQH96" s="16"/>
      <c r="AQI96" s="16"/>
      <c r="AQJ96" s="16"/>
      <c r="AQK96" s="16"/>
      <c r="AQL96" s="16"/>
      <c r="AQM96" s="16"/>
      <c r="AQN96" s="16"/>
      <c r="AQO96" s="16"/>
      <c r="AQP96" s="16"/>
      <c r="AQQ96" s="16"/>
      <c r="AQR96" s="16"/>
      <c r="AQS96" s="16"/>
      <c r="AQT96" s="16"/>
      <c r="AQU96" s="16"/>
      <c r="AQV96" s="16"/>
      <c r="AQW96" s="16"/>
      <c r="AQX96" s="16"/>
      <c r="AQY96" s="16"/>
      <c r="AQZ96" s="16"/>
      <c r="ARA96" s="16"/>
      <c r="ARB96" s="16"/>
      <c r="ARC96" s="16"/>
      <c r="ARD96" s="16"/>
      <c r="ARE96" s="16"/>
      <c r="ARF96" s="16"/>
      <c r="ARG96" s="16"/>
      <c r="ARH96" s="16"/>
      <c r="ARI96" s="16"/>
      <c r="ARJ96" s="16"/>
      <c r="ARK96" s="16"/>
      <c r="ARL96" s="16"/>
      <c r="ARM96" s="16"/>
      <c r="ARN96" s="16"/>
      <c r="ARO96" s="16"/>
      <c r="ARP96" s="16"/>
      <c r="ARQ96" s="16"/>
      <c r="ARR96" s="16"/>
      <c r="ARS96" s="16"/>
      <c r="ART96" s="16"/>
      <c r="ARU96" s="16"/>
      <c r="ARV96" s="16"/>
      <c r="ARW96" s="16"/>
      <c r="ARX96" s="16"/>
      <c r="ARY96" s="16"/>
      <c r="ARZ96" s="16"/>
      <c r="ASA96" s="16"/>
      <c r="ASB96" s="16"/>
      <c r="ASC96" s="16"/>
      <c r="ASD96" s="16"/>
      <c r="ASE96" s="16"/>
      <c r="ASF96" s="16"/>
      <c r="ASG96" s="16"/>
      <c r="ASH96" s="16"/>
      <c r="ASI96" s="16"/>
      <c r="ASJ96" s="16"/>
      <c r="ASK96" s="16"/>
      <c r="ASL96" s="16"/>
      <c r="ASM96" s="16"/>
      <c r="ASN96" s="16"/>
      <c r="ASO96" s="16"/>
      <c r="ASP96" s="16"/>
      <c r="ASQ96" s="16"/>
      <c r="ASR96" s="16"/>
      <c r="ASS96" s="16"/>
      <c r="AST96" s="16"/>
      <c r="ASU96" s="16"/>
      <c r="ASV96" s="16"/>
      <c r="ASW96" s="16"/>
      <c r="ASX96" s="16"/>
      <c r="ASY96" s="16"/>
      <c r="ASZ96" s="16"/>
      <c r="ATA96" s="16"/>
      <c r="ATB96" s="16"/>
      <c r="ATC96" s="16"/>
      <c r="ATD96" s="16"/>
      <c r="ATE96" s="16"/>
      <c r="ATF96" s="16"/>
      <c r="ATG96" s="16"/>
      <c r="ATH96" s="16"/>
      <c r="ATI96" s="16"/>
      <c r="ATJ96" s="16"/>
      <c r="ATK96" s="16"/>
      <c r="ATL96" s="16"/>
      <c r="ATM96" s="16"/>
      <c r="ATN96" s="16"/>
      <c r="ATO96" s="16"/>
      <c r="ATP96" s="16"/>
      <c r="ATQ96" s="16"/>
      <c r="ATR96" s="16"/>
      <c r="ATS96" s="16"/>
      <c r="ATT96" s="16"/>
      <c r="ATU96" s="16"/>
      <c r="ATV96" s="16"/>
      <c r="ATW96" s="16"/>
      <c r="ATX96" s="16"/>
      <c r="ATY96" s="16"/>
      <c r="ATZ96" s="16"/>
      <c r="AUA96" s="16"/>
      <c r="AUB96" s="16"/>
      <c r="AUC96" s="16"/>
      <c r="AUD96" s="16"/>
      <c r="AUE96" s="16"/>
      <c r="AUF96" s="16"/>
      <c r="AUG96" s="16"/>
      <c r="AUH96" s="16"/>
      <c r="AUI96" s="16"/>
      <c r="AUJ96" s="16"/>
      <c r="AUK96" s="16"/>
      <c r="AUL96" s="16"/>
      <c r="AUM96" s="16"/>
      <c r="AUN96" s="16"/>
      <c r="AUO96" s="16"/>
      <c r="AUP96" s="16"/>
      <c r="AUQ96" s="16"/>
      <c r="AUR96" s="16"/>
      <c r="AUS96" s="16"/>
      <c r="AUT96" s="16"/>
      <c r="AUU96" s="16"/>
      <c r="AUV96" s="16"/>
      <c r="AUW96" s="16"/>
      <c r="AUX96" s="16"/>
      <c r="AUY96" s="16"/>
      <c r="AUZ96" s="16"/>
      <c r="AVA96" s="16"/>
      <c r="AVB96" s="16"/>
      <c r="AVC96" s="16"/>
      <c r="AVD96" s="16"/>
      <c r="AVE96" s="16"/>
      <c r="AVF96" s="16"/>
      <c r="AVG96" s="16"/>
      <c r="AVH96" s="16"/>
      <c r="AVI96" s="16"/>
      <c r="AVJ96" s="16"/>
      <c r="AVK96" s="16"/>
      <c r="AVL96" s="16"/>
      <c r="AVM96" s="16"/>
      <c r="AVN96" s="16"/>
      <c r="AVO96" s="16"/>
      <c r="AVP96" s="16"/>
      <c r="AVQ96" s="16"/>
      <c r="AVR96" s="16"/>
      <c r="AVS96" s="16"/>
      <c r="AVT96" s="16"/>
      <c r="AVU96" s="16"/>
      <c r="AVV96" s="16"/>
      <c r="AVW96" s="16"/>
      <c r="AVX96" s="16"/>
      <c r="AVY96" s="16"/>
      <c r="AVZ96" s="16"/>
      <c r="AWA96" s="16"/>
      <c r="AWB96" s="16"/>
      <c r="AWC96" s="16"/>
      <c r="AWD96" s="16"/>
      <c r="AWE96" s="16"/>
      <c r="AWF96" s="16"/>
      <c r="AWG96" s="16"/>
      <c r="AWH96" s="16"/>
      <c r="AWI96" s="16"/>
      <c r="AWJ96" s="16"/>
      <c r="AWK96" s="16"/>
      <c r="AWL96" s="16"/>
      <c r="AWM96" s="16"/>
      <c r="AWN96" s="16"/>
      <c r="AWO96" s="16"/>
      <c r="AWP96" s="16"/>
      <c r="AWQ96" s="16"/>
      <c r="AWR96" s="16"/>
      <c r="AWS96" s="16"/>
      <c r="AWT96" s="16"/>
      <c r="AWU96" s="16"/>
      <c r="AWV96" s="16"/>
      <c r="AWW96" s="16"/>
      <c r="AWX96" s="16"/>
      <c r="AWY96" s="16"/>
      <c r="AWZ96" s="16"/>
      <c r="AXA96" s="16"/>
      <c r="AXB96" s="16"/>
      <c r="AXC96" s="16"/>
      <c r="AXD96" s="16"/>
      <c r="AXE96" s="16"/>
      <c r="AXF96" s="16"/>
      <c r="AXG96" s="16"/>
      <c r="AXH96" s="16"/>
      <c r="AXI96" s="16"/>
      <c r="AXJ96" s="16"/>
      <c r="AXK96" s="16"/>
      <c r="AXL96" s="16"/>
      <c r="AXM96" s="16"/>
      <c r="AXN96" s="16"/>
      <c r="AXO96" s="16"/>
      <c r="AXP96" s="16"/>
      <c r="AXQ96" s="16"/>
      <c r="AXR96" s="16"/>
      <c r="AXS96" s="16"/>
      <c r="AXT96" s="16"/>
      <c r="AXU96" s="16"/>
      <c r="AXV96" s="16"/>
      <c r="AXW96" s="16"/>
      <c r="AXX96" s="16"/>
      <c r="AXY96" s="16"/>
      <c r="AXZ96" s="16"/>
      <c r="AYA96" s="16"/>
      <c r="AYB96" s="16"/>
      <c r="AYC96" s="16"/>
      <c r="AYD96" s="16"/>
      <c r="AYE96" s="16"/>
      <c r="AYF96" s="16"/>
      <c r="AYG96" s="16"/>
      <c r="AYH96" s="16"/>
      <c r="AYI96" s="16"/>
      <c r="AYJ96" s="16"/>
      <c r="AYK96" s="16"/>
      <c r="AYL96" s="16"/>
      <c r="AYM96" s="16"/>
      <c r="AYN96" s="16"/>
      <c r="AYO96" s="16"/>
      <c r="AYP96" s="16"/>
      <c r="AYQ96" s="16"/>
      <c r="AYR96" s="16"/>
      <c r="AYS96" s="16"/>
      <c r="AYT96" s="16"/>
      <c r="AYU96" s="16"/>
      <c r="AYV96" s="16"/>
      <c r="AYW96" s="16"/>
      <c r="AYX96" s="16"/>
      <c r="AYY96" s="16"/>
      <c r="AYZ96" s="16"/>
      <c r="AZA96" s="16"/>
      <c r="AZB96" s="16"/>
      <c r="AZC96" s="16"/>
      <c r="AZD96" s="16"/>
      <c r="AZE96" s="16"/>
      <c r="AZF96" s="16"/>
      <c r="AZG96" s="16"/>
      <c r="AZH96" s="16"/>
      <c r="AZI96" s="16"/>
      <c r="AZJ96" s="16"/>
      <c r="AZK96" s="16"/>
      <c r="AZL96" s="16"/>
      <c r="AZM96" s="16"/>
      <c r="AZN96" s="16"/>
      <c r="AZO96" s="16"/>
      <c r="AZP96" s="16"/>
      <c r="AZQ96" s="16"/>
      <c r="AZR96" s="16"/>
      <c r="AZS96" s="16"/>
      <c r="AZT96" s="16"/>
      <c r="AZU96" s="16"/>
      <c r="AZV96" s="16"/>
      <c r="AZW96" s="16"/>
      <c r="AZX96" s="16"/>
      <c r="AZY96" s="16"/>
      <c r="AZZ96" s="16"/>
      <c r="BAA96" s="16"/>
      <c r="BAB96" s="16"/>
      <c r="BAC96" s="16"/>
      <c r="BAD96" s="16"/>
      <c r="BAE96" s="16"/>
      <c r="BAF96" s="16"/>
      <c r="BAG96" s="16"/>
      <c r="BAH96" s="16"/>
      <c r="BAI96" s="16"/>
      <c r="BAJ96" s="16"/>
      <c r="BAK96" s="16"/>
      <c r="BAL96" s="16"/>
      <c r="BAM96" s="16"/>
      <c r="BAN96" s="16"/>
      <c r="BAO96" s="16"/>
      <c r="BAP96" s="16"/>
      <c r="BAQ96" s="16"/>
      <c r="BAR96" s="16"/>
      <c r="BAS96" s="16"/>
      <c r="BAT96" s="16"/>
      <c r="BAU96" s="16"/>
      <c r="BAV96" s="16"/>
      <c r="BAW96" s="16"/>
      <c r="BAX96" s="16"/>
      <c r="BAY96" s="16"/>
      <c r="BAZ96" s="16"/>
      <c r="BBA96" s="16"/>
      <c r="BBB96" s="16"/>
      <c r="BBC96" s="16"/>
      <c r="BBD96" s="16"/>
      <c r="BBE96" s="16"/>
      <c r="BBF96" s="16"/>
      <c r="BBG96" s="16"/>
      <c r="BBH96" s="16"/>
      <c r="BBI96" s="16"/>
      <c r="BBJ96" s="16"/>
      <c r="BBK96" s="16"/>
      <c r="BBL96" s="16"/>
      <c r="BBM96" s="16"/>
      <c r="BBN96" s="16"/>
      <c r="BBO96" s="16"/>
      <c r="BBP96" s="16"/>
      <c r="BBQ96" s="16"/>
      <c r="BBR96" s="16"/>
      <c r="BBS96" s="16"/>
      <c r="BBT96" s="16"/>
      <c r="BBU96" s="16"/>
      <c r="BBV96" s="16"/>
      <c r="BBW96" s="16"/>
      <c r="BBX96" s="16"/>
      <c r="BBY96" s="16"/>
      <c r="BBZ96" s="16"/>
      <c r="BCA96" s="16"/>
      <c r="BCB96" s="16"/>
      <c r="BCC96" s="16"/>
      <c r="BCD96" s="16"/>
      <c r="BCE96" s="16"/>
      <c r="BCF96" s="16"/>
      <c r="BCG96" s="16"/>
      <c r="BCH96" s="16"/>
      <c r="BCI96" s="16"/>
      <c r="BCJ96" s="16"/>
      <c r="BCK96" s="16"/>
      <c r="BCL96" s="16"/>
      <c r="BCM96" s="16"/>
      <c r="BCN96" s="16"/>
      <c r="BCO96" s="16"/>
      <c r="BCP96" s="16"/>
      <c r="BCQ96" s="16"/>
      <c r="BCR96" s="16"/>
      <c r="BCS96" s="16"/>
      <c r="BCT96" s="16"/>
      <c r="BCU96" s="16"/>
      <c r="BCV96" s="16"/>
      <c r="BCW96" s="16"/>
      <c r="BCX96" s="16"/>
      <c r="BCY96" s="16"/>
      <c r="BCZ96" s="16"/>
      <c r="BDA96" s="16"/>
      <c r="BDB96" s="16"/>
      <c r="BDC96" s="16"/>
      <c r="BDD96" s="16"/>
      <c r="BDE96" s="16"/>
      <c r="BDF96" s="16"/>
      <c r="BDG96" s="16"/>
      <c r="BDH96" s="16"/>
      <c r="BDI96" s="16"/>
      <c r="BDJ96" s="16"/>
      <c r="BDK96" s="16"/>
      <c r="BDL96" s="16"/>
      <c r="BDM96" s="16"/>
      <c r="BDN96" s="16"/>
      <c r="BDO96" s="16"/>
      <c r="BDP96" s="16"/>
      <c r="BDQ96" s="16"/>
      <c r="BDR96" s="16"/>
      <c r="BDS96" s="16"/>
      <c r="BDT96" s="16"/>
      <c r="BDU96" s="16"/>
      <c r="BDV96" s="16"/>
      <c r="BDW96" s="16"/>
      <c r="BDX96" s="16"/>
      <c r="BDY96" s="16"/>
      <c r="BDZ96" s="16"/>
      <c r="BEA96" s="16"/>
      <c r="BEB96" s="16"/>
      <c r="BEC96" s="16"/>
      <c r="BED96" s="16"/>
      <c r="BEE96" s="16"/>
      <c r="BEF96" s="16"/>
      <c r="BEG96" s="16"/>
      <c r="BEH96" s="16"/>
      <c r="BEI96" s="16"/>
      <c r="BEJ96" s="16"/>
      <c r="BEK96" s="16"/>
      <c r="BEL96" s="16"/>
      <c r="BEM96" s="16"/>
      <c r="BEN96" s="16"/>
      <c r="BEO96" s="16"/>
      <c r="BEP96" s="16"/>
      <c r="BEQ96" s="16"/>
      <c r="BER96" s="16"/>
      <c r="BES96" s="16"/>
      <c r="BET96" s="16"/>
      <c r="BEU96" s="16"/>
      <c r="BEV96" s="16"/>
      <c r="BEW96" s="16"/>
      <c r="BEX96" s="16"/>
      <c r="BEY96" s="16"/>
      <c r="BEZ96" s="16"/>
      <c r="BFA96" s="16"/>
      <c r="BFB96" s="16"/>
      <c r="BFC96" s="16"/>
      <c r="BFD96" s="16"/>
      <c r="BFE96" s="16"/>
      <c r="BFF96" s="16"/>
      <c r="BFG96" s="16"/>
      <c r="BFH96" s="16"/>
      <c r="BFI96" s="16"/>
      <c r="BFJ96" s="16"/>
      <c r="BFK96" s="16"/>
      <c r="BFL96" s="16"/>
      <c r="BFM96" s="16"/>
      <c r="BFN96" s="16"/>
      <c r="BFO96" s="16"/>
      <c r="BFP96" s="16"/>
      <c r="BFQ96" s="16"/>
      <c r="BFR96" s="16"/>
      <c r="BFS96" s="16"/>
      <c r="BFT96" s="16"/>
      <c r="BFU96" s="16"/>
      <c r="BFV96" s="16"/>
      <c r="BFW96" s="16"/>
      <c r="BFX96" s="16"/>
      <c r="BFY96" s="16"/>
      <c r="BFZ96" s="16"/>
      <c r="BGA96" s="16"/>
      <c r="BGB96" s="16"/>
      <c r="BGC96" s="16"/>
      <c r="BGD96" s="16"/>
      <c r="BGE96" s="16"/>
      <c r="BGF96" s="16"/>
      <c r="BGG96" s="16"/>
      <c r="BGH96" s="16"/>
      <c r="BGI96" s="16"/>
      <c r="BGJ96" s="16"/>
      <c r="BGK96" s="16"/>
      <c r="BGL96" s="16"/>
      <c r="BGM96" s="16"/>
      <c r="BGN96" s="16"/>
      <c r="BGO96" s="16"/>
      <c r="BGP96" s="16"/>
      <c r="BGQ96" s="16"/>
      <c r="BGR96" s="16"/>
      <c r="BGS96" s="16"/>
      <c r="BGT96" s="16"/>
      <c r="BGU96" s="16"/>
      <c r="BGV96" s="16"/>
      <c r="BGW96" s="16"/>
      <c r="BGX96" s="16"/>
      <c r="BGY96" s="16"/>
      <c r="BGZ96" s="16"/>
      <c r="BHA96" s="16"/>
      <c r="BHB96" s="16"/>
      <c r="BHC96" s="16"/>
      <c r="BHD96" s="16"/>
      <c r="BHE96" s="16"/>
      <c r="BHF96" s="16"/>
      <c r="BHG96" s="16"/>
      <c r="BHH96" s="16"/>
      <c r="BHI96" s="16"/>
      <c r="BHJ96" s="16"/>
      <c r="BHK96" s="16"/>
      <c r="BHL96" s="16"/>
      <c r="BHM96" s="16"/>
      <c r="BHN96" s="16"/>
      <c r="BHO96" s="16"/>
      <c r="BHP96" s="16"/>
      <c r="BHQ96" s="16"/>
      <c r="BHR96" s="16"/>
      <c r="BHS96" s="16"/>
      <c r="BHT96" s="16"/>
      <c r="BHU96" s="16"/>
      <c r="BHV96" s="16"/>
      <c r="BHW96" s="16"/>
      <c r="BHX96" s="16"/>
      <c r="BHY96" s="16"/>
      <c r="BHZ96" s="16"/>
      <c r="BIA96" s="16"/>
      <c r="BIB96" s="16"/>
      <c r="BIC96" s="16"/>
      <c r="BID96" s="16"/>
      <c r="BIE96" s="16"/>
      <c r="BIF96" s="16"/>
      <c r="BIG96" s="16"/>
      <c r="BIH96" s="16"/>
      <c r="BII96" s="16"/>
      <c r="BIJ96" s="16"/>
      <c r="BIK96" s="16"/>
      <c r="BIL96" s="16"/>
      <c r="BIM96" s="16"/>
      <c r="BIN96" s="16"/>
      <c r="BIO96" s="16"/>
      <c r="BIP96" s="16"/>
      <c r="BIQ96" s="16"/>
      <c r="BIR96" s="16"/>
      <c r="BIS96" s="16"/>
      <c r="BIT96" s="16"/>
      <c r="BIU96" s="16"/>
      <c r="BIV96" s="16"/>
      <c r="BIW96" s="16"/>
      <c r="BIX96" s="16"/>
      <c r="BIY96" s="16"/>
      <c r="BIZ96" s="16"/>
      <c r="BJA96" s="16"/>
      <c r="BJB96" s="16"/>
      <c r="BJC96" s="16"/>
      <c r="BJD96" s="16"/>
      <c r="BJE96" s="16"/>
      <c r="BJF96" s="16"/>
      <c r="BJG96" s="16"/>
      <c r="BJH96" s="16"/>
      <c r="BJI96" s="16"/>
      <c r="BJJ96" s="16"/>
      <c r="BJK96" s="16"/>
      <c r="BJL96" s="16"/>
      <c r="BJM96" s="16"/>
      <c r="BJN96" s="16"/>
      <c r="BJO96" s="16"/>
      <c r="BJP96" s="16"/>
      <c r="BJQ96" s="16"/>
      <c r="BJR96" s="16"/>
      <c r="BJS96" s="16"/>
      <c r="BJT96" s="16"/>
      <c r="BJU96" s="16"/>
      <c r="BJV96" s="16"/>
      <c r="BJW96" s="16"/>
      <c r="BJX96" s="16"/>
      <c r="BJY96" s="16"/>
      <c r="BJZ96" s="16"/>
      <c r="BKA96" s="16"/>
      <c r="BKB96" s="16"/>
      <c r="BKC96" s="16"/>
      <c r="BKD96" s="16"/>
      <c r="BKE96" s="16"/>
      <c r="BKF96" s="16"/>
      <c r="BKG96" s="16"/>
      <c r="BKH96" s="16"/>
      <c r="BKI96" s="16"/>
      <c r="BKJ96" s="16"/>
      <c r="BKK96" s="16"/>
      <c r="BKL96" s="16"/>
      <c r="BKM96" s="16"/>
      <c r="BKN96" s="16"/>
      <c r="BKO96" s="16"/>
      <c r="BKP96" s="16"/>
      <c r="BKQ96" s="16"/>
      <c r="BKR96" s="16"/>
      <c r="BKS96" s="16"/>
      <c r="BKT96" s="16"/>
      <c r="BKU96" s="16"/>
      <c r="BKV96" s="16"/>
      <c r="BKW96" s="16"/>
      <c r="BKX96" s="16"/>
      <c r="BKY96" s="16"/>
      <c r="BKZ96" s="16"/>
      <c r="BLA96" s="16"/>
      <c r="BLB96" s="16"/>
      <c r="BLC96" s="16"/>
      <c r="BLD96" s="16"/>
      <c r="BLE96" s="16"/>
      <c r="BLF96" s="16"/>
      <c r="BLG96" s="16"/>
      <c r="BLH96" s="16"/>
      <c r="BLI96" s="16"/>
      <c r="BLJ96" s="16"/>
      <c r="BLK96" s="16"/>
      <c r="BLL96" s="16"/>
      <c r="BLM96" s="16"/>
      <c r="BLN96" s="16"/>
      <c r="BLO96" s="16"/>
      <c r="BLP96" s="16"/>
      <c r="BLQ96" s="16"/>
      <c r="BLR96" s="16"/>
      <c r="BLS96" s="16"/>
      <c r="BLT96" s="16"/>
      <c r="BLU96" s="16"/>
      <c r="BLV96" s="16"/>
      <c r="BLW96" s="16"/>
      <c r="BLX96" s="16"/>
      <c r="BLY96" s="16"/>
      <c r="BLZ96" s="16"/>
      <c r="BMA96" s="16"/>
      <c r="BMB96" s="16"/>
      <c r="BMC96" s="16"/>
      <c r="BMD96" s="16"/>
      <c r="BME96" s="16"/>
      <c r="BMF96" s="16"/>
      <c r="BMG96" s="16"/>
      <c r="BMH96" s="16"/>
      <c r="BMI96" s="16"/>
      <c r="BMJ96" s="16"/>
      <c r="BMK96" s="16"/>
      <c r="BML96" s="16"/>
      <c r="BMM96" s="16"/>
      <c r="BMN96" s="16"/>
      <c r="BMO96" s="16"/>
      <c r="BMP96" s="16"/>
      <c r="BMQ96" s="16"/>
      <c r="BMR96" s="16"/>
      <c r="BMS96" s="16"/>
      <c r="BMT96" s="16"/>
      <c r="BMU96" s="16"/>
      <c r="BMV96" s="16"/>
      <c r="BMW96" s="16"/>
      <c r="BMX96" s="16"/>
      <c r="BMY96" s="16"/>
      <c r="BMZ96" s="16"/>
      <c r="BNA96" s="16"/>
      <c r="BNB96" s="16"/>
      <c r="BNC96" s="16"/>
      <c r="BND96" s="16"/>
      <c r="BNE96" s="16"/>
      <c r="BNF96" s="16"/>
      <c r="BNG96" s="16"/>
      <c r="BNH96" s="16"/>
      <c r="BNI96" s="16"/>
      <c r="BNJ96" s="16"/>
      <c r="BNK96" s="16"/>
      <c r="BNL96" s="16"/>
      <c r="BNM96" s="16"/>
      <c r="BNN96" s="16"/>
      <c r="BNO96" s="16"/>
      <c r="BNP96" s="16"/>
      <c r="BNQ96" s="16"/>
      <c r="BNR96" s="16"/>
      <c r="BNS96" s="16"/>
      <c r="BNT96" s="16"/>
      <c r="BNU96" s="16"/>
      <c r="BNV96" s="16"/>
      <c r="BNW96" s="16"/>
      <c r="BNX96" s="16"/>
      <c r="BNY96" s="16"/>
      <c r="BNZ96" s="16"/>
      <c r="BOA96" s="16"/>
      <c r="BOB96" s="16"/>
      <c r="BOC96" s="16"/>
      <c r="BOD96" s="16"/>
      <c r="BOE96" s="16"/>
      <c r="BOF96" s="16"/>
      <c r="BOG96" s="16"/>
      <c r="BOH96" s="16"/>
      <c r="BOI96" s="16"/>
      <c r="BOJ96" s="16"/>
      <c r="BOK96" s="16"/>
      <c r="BOL96" s="16"/>
      <c r="BOM96" s="16"/>
      <c r="BON96" s="16"/>
      <c r="BOO96" s="16"/>
      <c r="BOP96" s="16"/>
      <c r="BOQ96" s="16"/>
      <c r="BOR96" s="16"/>
      <c r="BOS96" s="16"/>
      <c r="BOT96" s="16"/>
      <c r="BOU96" s="16"/>
      <c r="BOV96" s="16"/>
      <c r="BOW96" s="16"/>
      <c r="BOX96" s="16"/>
      <c r="BOY96" s="16"/>
      <c r="BOZ96" s="16"/>
      <c r="BPA96" s="16"/>
      <c r="BPB96" s="16"/>
      <c r="BPC96" s="16"/>
      <c r="BPD96" s="16"/>
      <c r="BPE96" s="16"/>
      <c r="BPF96" s="16"/>
      <c r="BPG96" s="16"/>
      <c r="BPH96" s="16"/>
      <c r="BPI96" s="16"/>
      <c r="BPJ96" s="16"/>
      <c r="BPK96" s="16"/>
      <c r="BPL96" s="16"/>
      <c r="BPM96" s="16"/>
      <c r="BPN96" s="16"/>
      <c r="BPO96" s="16"/>
      <c r="BPP96" s="16"/>
      <c r="BPQ96" s="16"/>
      <c r="BPR96" s="16"/>
      <c r="BPS96" s="16"/>
      <c r="BPT96" s="16"/>
      <c r="BPU96" s="16"/>
      <c r="BPV96" s="16"/>
      <c r="BPW96" s="16"/>
      <c r="BPX96" s="16"/>
      <c r="BPY96" s="16"/>
      <c r="BPZ96" s="16"/>
      <c r="BQA96" s="16"/>
      <c r="BQB96" s="16"/>
      <c r="BQC96" s="16"/>
      <c r="BQD96" s="16"/>
      <c r="BQE96" s="16"/>
      <c r="BQF96" s="16"/>
      <c r="BQG96" s="16"/>
      <c r="BQH96" s="16"/>
      <c r="BQI96" s="16"/>
      <c r="BQJ96" s="16"/>
      <c r="BQK96" s="16"/>
      <c r="BQL96" s="16"/>
      <c r="BQM96" s="16"/>
      <c r="BQN96" s="16"/>
      <c r="BQO96" s="16"/>
      <c r="BQP96" s="16"/>
      <c r="BQQ96" s="16"/>
      <c r="BQR96" s="16"/>
      <c r="BQS96" s="16"/>
      <c r="BQT96" s="16"/>
      <c r="BQU96" s="16"/>
      <c r="BQV96" s="16"/>
      <c r="BQW96" s="16"/>
      <c r="BQX96" s="16"/>
      <c r="BQY96" s="16"/>
      <c r="BQZ96" s="16"/>
      <c r="BRA96" s="16"/>
      <c r="BRB96" s="16"/>
      <c r="BRC96" s="16"/>
      <c r="BRD96" s="16"/>
      <c r="BRE96" s="16"/>
      <c r="BRF96" s="16"/>
      <c r="BRG96" s="16"/>
      <c r="BRH96" s="16"/>
      <c r="BRI96" s="16"/>
      <c r="BRJ96" s="16"/>
      <c r="BRK96" s="16"/>
      <c r="BRL96" s="16"/>
      <c r="BRM96" s="16"/>
      <c r="BRN96" s="16"/>
      <c r="BRO96" s="16"/>
      <c r="BRP96" s="16"/>
      <c r="BRQ96" s="16"/>
      <c r="BRR96" s="16"/>
      <c r="BRS96" s="16"/>
      <c r="BRT96" s="16"/>
      <c r="BRU96" s="16"/>
      <c r="BRV96" s="16"/>
      <c r="BRW96" s="16"/>
      <c r="BRX96" s="16"/>
      <c r="BRY96" s="16"/>
      <c r="BRZ96" s="16"/>
      <c r="BSA96" s="16"/>
      <c r="BSB96" s="16"/>
      <c r="BSC96" s="16"/>
      <c r="BSD96" s="16"/>
      <c r="BSE96" s="16"/>
      <c r="BSF96" s="16"/>
      <c r="BSG96" s="16"/>
      <c r="BSH96" s="16"/>
      <c r="BSI96" s="16"/>
      <c r="BSJ96" s="16"/>
      <c r="BSK96" s="16"/>
      <c r="BSL96" s="16"/>
      <c r="BSM96" s="16"/>
      <c r="BSN96" s="16"/>
      <c r="BSO96" s="16"/>
      <c r="BSP96" s="16"/>
      <c r="BSQ96" s="16"/>
      <c r="BSR96" s="16"/>
      <c r="BSS96" s="16"/>
      <c r="BST96" s="16"/>
      <c r="BSU96" s="16"/>
      <c r="BSV96" s="16"/>
      <c r="BSW96" s="16"/>
      <c r="BSX96" s="16"/>
      <c r="BSY96" s="16"/>
      <c r="BSZ96" s="16"/>
      <c r="BTA96" s="16"/>
      <c r="BTB96" s="16"/>
      <c r="BTC96" s="16"/>
      <c r="BTD96" s="16"/>
      <c r="BTE96" s="16"/>
      <c r="BTF96" s="16"/>
      <c r="BTG96" s="16"/>
      <c r="BTH96" s="16"/>
    </row>
    <row r="97" spans="1:1880" s="303" customFormat="1" ht="53.25" customHeight="1" x14ac:dyDescent="0.3">
      <c r="A97" s="68">
        <v>599</v>
      </c>
      <c r="B97" s="277" t="s">
        <v>23</v>
      </c>
      <c r="C97" s="277" t="s">
        <v>113</v>
      </c>
      <c r="D97" s="547" t="s">
        <v>144</v>
      </c>
      <c r="E97" s="276" t="e">
        <f>INDEX('PY1 Data(H)'!$A$1:$CX$145,MATCH('Unit Data from Audit Worksheet'!$A97,'PY1 Data(H)'!$A$1:$A$145,0),MATCH('Unit Data from Audit Worksheet'!$D$2,'PY1 Data(H)'!$A$1:$CX$1,0))</f>
        <v>#N/A</v>
      </c>
      <c r="F97" s="134">
        <v>0</v>
      </c>
      <c r="G97" s="306" t="str">
        <f>IF(ISBLANK(F97),"Please do not leave blank","")</f>
        <v/>
      </c>
      <c r="H97" s="489">
        <f>IF(F97&lt;0,"Error: Enter as positive.",)</f>
        <v>0</v>
      </c>
      <c r="I97" s="736"/>
      <c r="J97"/>
      <c r="K97" s="16"/>
      <c r="L97"/>
      <c r="M97" s="16"/>
      <c r="N97" s="136"/>
      <c r="O97" s="16"/>
      <c r="P97" s="16"/>
      <c r="Q97" s="16"/>
      <c r="R97" s="16"/>
      <c r="S97" s="16"/>
      <c r="T97" s="16"/>
      <c r="U97" s="16"/>
      <c r="V97" s="16"/>
      <c r="W97" s="16"/>
      <c r="X97" s="16"/>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c r="IV97" s="16"/>
      <c r="IW97" s="16"/>
      <c r="IX97" s="16"/>
      <c r="IY97" s="16"/>
      <c r="IZ97" s="16"/>
      <c r="JA97" s="16"/>
      <c r="JB97" s="16"/>
      <c r="JC97" s="16"/>
      <c r="JD97" s="16"/>
      <c r="JE97" s="16"/>
      <c r="JF97" s="16"/>
      <c r="JG97" s="16"/>
      <c r="JH97" s="16"/>
      <c r="JI97" s="16"/>
      <c r="JJ97" s="16"/>
      <c r="JK97" s="16"/>
      <c r="JL97" s="16"/>
      <c r="JM97" s="16"/>
      <c r="JN97" s="16"/>
      <c r="JO97" s="16"/>
      <c r="JP97" s="16"/>
      <c r="JQ97" s="16"/>
      <c r="JR97" s="16"/>
      <c r="JS97" s="16"/>
      <c r="JT97" s="16"/>
      <c r="JU97" s="16"/>
      <c r="JV97" s="16"/>
      <c r="JW97" s="16"/>
      <c r="JX97" s="16"/>
      <c r="JY97" s="16"/>
      <c r="JZ97" s="16"/>
      <c r="KA97" s="16"/>
      <c r="KB97" s="16"/>
      <c r="KC97" s="16"/>
      <c r="KD97" s="16"/>
      <c r="KE97" s="16"/>
      <c r="KF97" s="16"/>
      <c r="KG97" s="16"/>
      <c r="KH97" s="16"/>
      <c r="KI97" s="16"/>
      <c r="KJ97" s="16"/>
      <c r="KK97" s="16"/>
      <c r="KL97" s="16"/>
      <c r="KM97" s="16"/>
      <c r="KN97" s="16"/>
      <c r="KO97" s="16"/>
      <c r="KP97" s="16"/>
      <c r="KQ97" s="16"/>
      <c r="KR97" s="16"/>
      <c r="KS97" s="16"/>
      <c r="KT97" s="16"/>
      <c r="KU97" s="16"/>
      <c r="KV97" s="16"/>
      <c r="KW97" s="16"/>
      <c r="KX97" s="16"/>
      <c r="KY97" s="16"/>
      <c r="KZ97" s="16"/>
      <c r="LA97" s="16"/>
      <c r="LB97" s="16"/>
      <c r="LC97" s="16"/>
      <c r="LD97" s="16"/>
      <c r="LE97" s="16"/>
      <c r="LF97" s="16"/>
      <c r="LG97" s="16"/>
      <c r="LH97" s="16"/>
      <c r="LI97" s="16"/>
      <c r="LJ97" s="16"/>
      <c r="LK97" s="16"/>
      <c r="LL97" s="16"/>
      <c r="LM97" s="16"/>
      <c r="LN97" s="16"/>
      <c r="LO97" s="16"/>
      <c r="LP97" s="16"/>
      <c r="LQ97" s="16"/>
      <c r="LR97" s="16"/>
      <c r="LS97" s="16"/>
      <c r="LT97" s="16"/>
      <c r="LU97" s="16"/>
      <c r="LV97" s="16"/>
      <c r="LW97" s="16"/>
      <c r="LX97" s="16"/>
      <c r="LY97" s="16"/>
      <c r="LZ97" s="16"/>
      <c r="MA97" s="16"/>
      <c r="MB97" s="16"/>
      <c r="MC97" s="16"/>
      <c r="MD97" s="16"/>
      <c r="ME97" s="16"/>
      <c r="MF97" s="16"/>
      <c r="MG97" s="16"/>
      <c r="MH97" s="16"/>
      <c r="MI97" s="16"/>
      <c r="MJ97" s="16"/>
      <c r="MK97" s="16"/>
      <c r="ML97" s="16"/>
      <c r="MM97" s="16"/>
      <c r="MN97" s="16"/>
      <c r="MO97" s="16"/>
      <c r="MP97" s="16"/>
      <c r="MQ97" s="16"/>
      <c r="MR97" s="16"/>
      <c r="MS97" s="16"/>
      <c r="MT97" s="16"/>
      <c r="MU97" s="16"/>
      <c r="MV97" s="16"/>
      <c r="MW97" s="16"/>
      <c r="MX97" s="16"/>
      <c r="MY97" s="16"/>
      <c r="MZ97" s="16"/>
      <c r="NA97" s="16"/>
      <c r="NB97" s="16"/>
      <c r="NC97" s="16"/>
      <c r="ND97" s="16"/>
      <c r="NE97" s="16"/>
      <c r="NF97" s="16"/>
      <c r="NG97" s="16"/>
      <c r="NH97" s="16"/>
      <c r="NI97" s="16"/>
      <c r="NJ97" s="16"/>
      <c r="NK97" s="16"/>
      <c r="NL97" s="16"/>
      <c r="NM97" s="16"/>
      <c r="NN97" s="16"/>
      <c r="NO97" s="16"/>
      <c r="NP97" s="16"/>
      <c r="NQ97" s="16"/>
      <c r="NR97" s="16"/>
      <c r="NS97" s="16"/>
      <c r="NT97" s="16"/>
      <c r="NU97" s="16"/>
      <c r="NV97" s="16"/>
      <c r="NW97" s="16"/>
      <c r="NX97" s="16"/>
      <c r="NY97" s="16"/>
      <c r="NZ97" s="16"/>
      <c r="OA97" s="16"/>
      <c r="OB97" s="16"/>
      <c r="OC97" s="16"/>
      <c r="OD97" s="16"/>
      <c r="OE97" s="16"/>
      <c r="OF97" s="16"/>
      <c r="OG97" s="16"/>
      <c r="OH97" s="16"/>
      <c r="OI97" s="16"/>
      <c r="OJ97" s="16"/>
      <c r="OK97" s="16"/>
      <c r="OL97" s="16"/>
      <c r="OM97" s="16"/>
      <c r="ON97" s="16"/>
      <c r="OO97" s="16"/>
      <c r="OP97" s="16"/>
      <c r="OQ97" s="16"/>
      <c r="OR97" s="16"/>
      <c r="OS97" s="16"/>
      <c r="OT97" s="16"/>
      <c r="OU97" s="16"/>
      <c r="OV97" s="16"/>
      <c r="OW97" s="16"/>
      <c r="OX97" s="16"/>
      <c r="OY97" s="16"/>
      <c r="OZ97" s="16"/>
      <c r="PA97" s="16"/>
      <c r="PB97" s="16"/>
      <c r="PC97" s="16"/>
      <c r="PD97" s="16"/>
      <c r="PE97" s="16"/>
      <c r="PF97" s="16"/>
      <c r="PG97" s="16"/>
      <c r="PH97" s="16"/>
      <c r="PI97" s="16"/>
      <c r="PJ97" s="16"/>
      <c r="PK97" s="16"/>
      <c r="PL97" s="16"/>
      <c r="PM97" s="16"/>
      <c r="PN97" s="16"/>
      <c r="PO97" s="16"/>
      <c r="PP97" s="16"/>
      <c r="PQ97" s="16"/>
      <c r="PR97" s="16"/>
      <c r="PS97" s="16"/>
      <c r="PT97" s="16"/>
      <c r="PU97" s="16"/>
      <c r="PV97" s="16"/>
      <c r="PW97" s="16"/>
      <c r="PX97" s="16"/>
      <c r="PY97" s="16"/>
      <c r="PZ97" s="16"/>
      <c r="QA97" s="16"/>
      <c r="QB97" s="16"/>
      <c r="QC97" s="16"/>
      <c r="QD97" s="16"/>
      <c r="QE97" s="16"/>
      <c r="QF97" s="16"/>
      <c r="QG97" s="16"/>
      <c r="QH97" s="16"/>
      <c r="QI97" s="16"/>
      <c r="QJ97" s="16"/>
      <c r="QK97" s="16"/>
      <c r="QL97" s="16"/>
      <c r="QM97" s="16"/>
      <c r="QN97" s="16"/>
      <c r="QO97" s="16"/>
      <c r="QP97" s="16"/>
      <c r="QQ97" s="16"/>
      <c r="QR97" s="16"/>
      <c r="QS97" s="16"/>
      <c r="QT97" s="16"/>
      <c r="QU97" s="16"/>
      <c r="QV97" s="16"/>
      <c r="QW97" s="16"/>
      <c r="QX97" s="16"/>
      <c r="QY97" s="16"/>
      <c r="QZ97" s="16"/>
      <c r="RA97" s="16"/>
      <c r="RB97" s="16"/>
      <c r="RC97" s="16"/>
      <c r="RD97" s="16"/>
      <c r="RE97" s="16"/>
      <c r="RF97" s="16"/>
      <c r="RG97" s="16"/>
      <c r="RH97" s="16"/>
      <c r="RI97" s="16"/>
      <c r="RJ97" s="16"/>
      <c r="RK97" s="16"/>
      <c r="RL97" s="16"/>
      <c r="RM97" s="16"/>
      <c r="RN97" s="16"/>
      <c r="RO97" s="16"/>
      <c r="RP97" s="16"/>
      <c r="RQ97" s="16"/>
      <c r="RR97" s="16"/>
      <c r="RS97" s="16"/>
      <c r="RT97" s="16"/>
      <c r="RU97" s="16"/>
      <c r="RV97" s="16"/>
      <c r="RW97" s="16"/>
      <c r="RX97" s="16"/>
      <c r="RY97" s="16"/>
      <c r="RZ97" s="16"/>
      <c r="SA97" s="16"/>
      <c r="SB97" s="16"/>
      <c r="SC97" s="16"/>
      <c r="SD97" s="16"/>
      <c r="SE97" s="16"/>
      <c r="SF97" s="16"/>
      <c r="SG97" s="16"/>
      <c r="SH97" s="16"/>
      <c r="SI97" s="16"/>
      <c r="SJ97" s="16"/>
      <c r="SK97" s="16"/>
      <c r="SL97" s="16"/>
      <c r="SM97" s="16"/>
      <c r="SN97" s="16"/>
      <c r="SO97" s="16"/>
      <c r="SP97" s="16"/>
      <c r="SQ97" s="16"/>
      <c r="SR97" s="16"/>
      <c r="SS97" s="16"/>
      <c r="ST97" s="16"/>
      <c r="SU97" s="16"/>
      <c r="SV97" s="16"/>
      <c r="SW97" s="16"/>
      <c r="SX97" s="16"/>
      <c r="SY97" s="16"/>
      <c r="SZ97" s="16"/>
      <c r="TA97" s="16"/>
      <c r="TB97" s="16"/>
      <c r="TC97" s="16"/>
      <c r="TD97" s="16"/>
      <c r="TE97" s="16"/>
      <c r="TF97" s="16"/>
      <c r="TG97" s="16"/>
      <c r="TH97" s="16"/>
      <c r="TI97" s="16"/>
      <c r="TJ97" s="16"/>
      <c r="TK97" s="16"/>
      <c r="TL97" s="16"/>
      <c r="TM97" s="16"/>
      <c r="TN97" s="16"/>
      <c r="TO97" s="16"/>
      <c r="TP97" s="16"/>
      <c r="TQ97" s="16"/>
      <c r="TR97" s="16"/>
      <c r="TS97" s="16"/>
      <c r="TT97" s="16"/>
      <c r="TU97" s="16"/>
      <c r="TV97" s="16"/>
      <c r="TW97" s="16"/>
      <c r="TX97" s="16"/>
      <c r="TY97" s="16"/>
      <c r="TZ97" s="16"/>
      <c r="UA97" s="16"/>
      <c r="UB97" s="16"/>
      <c r="UC97" s="16"/>
      <c r="UD97" s="16"/>
      <c r="UE97" s="16"/>
      <c r="UF97" s="16"/>
      <c r="UG97" s="16"/>
      <c r="UH97" s="16"/>
      <c r="UI97" s="16"/>
      <c r="UJ97" s="16"/>
      <c r="UK97" s="16"/>
      <c r="UL97" s="16"/>
      <c r="UM97" s="16"/>
      <c r="UN97" s="16"/>
      <c r="UO97" s="16"/>
      <c r="UP97" s="16"/>
      <c r="UQ97" s="16"/>
      <c r="UR97" s="16"/>
      <c r="US97" s="16"/>
      <c r="UT97" s="16"/>
      <c r="UU97" s="16"/>
      <c r="UV97" s="16"/>
      <c r="UW97" s="16"/>
      <c r="UX97" s="16"/>
      <c r="UY97" s="16"/>
      <c r="UZ97" s="16"/>
      <c r="VA97" s="16"/>
      <c r="VB97" s="16"/>
      <c r="VC97" s="16"/>
      <c r="VD97" s="16"/>
      <c r="VE97" s="16"/>
      <c r="VF97" s="16"/>
      <c r="VG97" s="16"/>
      <c r="VH97" s="16"/>
      <c r="VI97" s="16"/>
      <c r="VJ97" s="16"/>
      <c r="VK97" s="16"/>
      <c r="VL97" s="16"/>
      <c r="VM97" s="16"/>
      <c r="VN97" s="16"/>
      <c r="VO97" s="16"/>
      <c r="VP97" s="16"/>
      <c r="VQ97" s="16"/>
      <c r="VR97" s="16"/>
      <c r="VS97" s="16"/>
      <c r="VT97" s="16"/>
      <c r="VU97" s="16"/>
      <c r="VV97" s="16"/>
      <c r="VW97" s="16"/>
      <c r="VX97" s="16"/>
      <c r="VY97" s="16"/>
      <c r="VZ97" s="16"/>
      <c r="WA97" s="16"/>
      <c r="WB97" s="16"/>
      <c r="WC97" s="16"/>
      <c r="WD97" s="16"/>
      <c r="WE97" s="16"/>
      <c r="WF97" s="16"/>
      <c r="WG97" s="16"/>
      <c r="WH97" s="16"/>
      <c r="WI97" s="16"/>
      <c r="WJ97" s="16"/>
      <c r="WK97" s="16"/>
      <c r="WL97" s="16"/>
      <c r="WM97" s="16"/>
      <c r="WN97" s="16"/>
      <c r="WO97" s="16"/>
      <c r="WP97" s="16"/>
      <c r="WQ97" s="16"/>
      <c r="WR97" s="16"/>
      <c r="WS97" s="16"/>
      <c r="WT97" s="16"/>
      <c r="WU97" s="16"/>
      <c r="WV97" s="16"/>
      <c r="WW97" s="16"/>
      <c r="WX97" s="16"/>
      <c r="WY97" s="16"/>
      <c r="WZ97" s="16"/>
      <c r="XA97" s="16"/>
      <c r="XB97" s="16"/>
      <c r="XC97" s="16"/>
      <c r="XD97" s="16"/>
      <c r="XE97" s="16"/>
      <c r="XF97" s="16"/>
      <c r="XG97" s="16"/>
      <c r="XH97" s="16"/>
      <c r="XI97" s="16"/>
      <c r="XJ97" s="16"/>
      <c r="XK97" s="16"/>
      <c r="XL97" s="16"/>
      <c r="XM97" s="16"/>
      <c r="XN97" s="16"/>
      <c r="XO97" s="16"/>
      <c r="XP97" s="16"/>
      <c r="XQ97" s="16"/>
      <c r="XR97" s="16"/>
      <c r="XS97" s="16"/>
      <c r="XT97" s="16"/>
      <c r="XU97" s="16"/>
      <c r="XV97" s="16"/>
      <c r="XW97" s="16"/>
      <c r="XX97" s="16"/>
      <c r="XY97" s="16"/>
      <c r="XZ97" s="16"/>
      <c r="YA97" s="16"/>
      <c r="YB97" s="16"/>
      <c r="YC97" s="16"/>
      <c r="YD97" s="16"/>
      <c r="YE97" s="16"/>
      <c r="YF97" s="16"/>
      <c r="YG97" s="16"/>
      <c r="YH97" s="16"/>
      <c r="YI97" s="16"/>
      <c r="YJ97" s="16"/>
      <c r="YK97" s="16"/>
      <c r="YL97" s="16"/>
      <c r="YM97" s="16"/>
      <c r="YN97" s="16"/>
      <c r="YO97" s="16"/>
      <c r="YP97" s="16"/>
      <c r="YQ97" s="16"/>
      <c r="YR97" s="16"/>
      <c r="YS97" s="16"/>
      <c r="YT97" s="16"/>
      <c r="YU97" s="16"/>
      <c r="YV97" s="16"/>
      <c r="YW97" s="16"/>
      <c r="YX97" s="16"/>
      <c r="YY97" s="16"/>
      <c r="YZ97" s="16"/>
      <c r="ZA97" s="16"/>
      <c r="ZB97" s="16"/>
      <c r="ZC97" s="16"/>
      <c r="ZD97" s="16"/>
      <c r="ZE97" s="16"/>
      <c r="ZF97" s="16"/>
      <c r="ZG97" s="16"/>
      <c r="ZH97" s="16"/>
      <c r="ZI97" s="16"/>
      <c r="ZJ97" s="16"/>
      <c r="ZK97" s="16"/>
      <c r="ZL97" s="16"/>
      <c r="ZM97" s="16"/>
      <c r="ZN97" s="16"/>
      <c r="ZO97" s="16"/>
      <c r="ZP97" s="16"/>
      <c r="ZQ97" s="16"/>
      <c r="ZR97" s="16"/>
      <c r="ZS97" s="16"/>
      <c r="ZT97" s="16"/>
      <c r="ZU97" s="16"/>
      <c r="ZV97" s="16"/>
      <c r="ZW97" s="16"/>
      <c r="ZX97" s="16"/>
      <c r="ZY97" s="16"/>
      <c r="ZZ97" s="16"/>
      <c r="AAA97" s="16"/>
      <c r="AAB97" s="16"/>
      <c r="AAC97" s="16"/>
      <c r="AAD97" s="16"/>
      <c r="AAE97" s="16"/>
      <c r="AAF97" s="16"/>
      <c r="AAG97" s="16"/>
      <c r="AAH97" s="16"/>
      <c r="AAI97" s="16"/>
      <c r="AAJ97" s="16"/>
      <c r="AAK97" s="16"/>
      <c r="AAL97" s="16"/>
      <c r="AAM97" s="16"/>
      <c r="AAN97" s="16"/>
      <c r="AAO97" s="16"/>
      <c r="AAP97" s="16"/>
      <c r="AAQ97" s="16"/>
      <c r="AAR97" s="16"/>
      <c r="AAS97" s="16"/>
      <c r="AAT97" s="16"/>
      <c r="AAU97" s="16"/>
      <c r="AAV97" s="16"/>
      <c r="AAW97" s="16"/>
      <c r="AAX97" s="16"/>
      <c r="AAY97" s="16"/>
      <c r="AAZ97" s="16"/>
      <c r="ABA97" s="16"/>
      <c r="ABB97" s="16"/>
      <c r="ABC97" s="16"/>
      <c r="ABD97" s="16"/>
      <c r="ABE97" s="16"/>
      <c r="ABF97" s="16"/>
      <c r="ABG97" s="16"/>
      <c r="ABH97" s="16"/>
      <c r="ABI97" s="16"/>
      <c r="ABJ97" s="16"/>
      <c r="ABK97" s="16"/>
      <c r="ABL97" s="16"/>
      <c r="ABM97" s="16"/>
      <c r="ABN97" s="16"/>
      <c r="ABO97" s="16"/>
      <c r="ABP97" s="16"/>
      <c r="ABQ97" s="16"/>
      <c r="ABR97" s="16"/>
      <c r="ABS97" s="16"/>
      <c r="ABT97" s="16"/>
      <c r="ABU97" s="16"/>
      <c r="ABV97" s="16"/>
      <c r="ABW97" s="16"/>
      <c r="ABX97" s="16"/>
      <c r="ABY97" s="16"/>
      <c r="ABZ97" s="16"/>
      <c r="ACA97" s="16"/>
      <c r="ACB97" s="16"/>
      <c r="ACC97" s="16"/>
      <c r="ACD97" s="16"/>
      <c r="ACE97" s="16"/>
      <c r="ACF97" s="16"/>
      <c r="ACG97" s="16"/>
      <c r="ACH97" s="16"/>
      <c r="ACI97" s="16"/>
      <c r="ACJ97" s="16"/>
      <c r="ACK97" s="16"/>
      <c r="ACL97" s="16"/>
      <c r="ACM97" s="16"/>
      <c r="ACN97" s="16"/>
      <c r="ACO97" s="16"/>
      <c r="ACP97" s="16"/>
      <c r="ACQ97" s="16"/>
      <c r="ACR97" s="16"/>
      <c r="ACS97" s="16"/>
      <c r="ACT97" s="16"/>
      <c r="ACU97" s="16"/>
      <c r="ACV97" s="16"/>
      <c r="ACW97" s="16"/>
      <c r="ACX97" s="16"/>
      <c r="ACY97" s="16"/>
      <c r="ACZ97" s="16"/>
      <c r="ADA97" s="16"/>
      <c r="ADB97" s="16"/>
      <c r="ADC97" s="16"/>
      <c r="ADD97" s="16"/>
      <c r="ADE97" s="16"/>
      <c r="ADF97" s="16"/>
      <c r="ADG97" s="16"/>
      <c r="ADH97" s="16"/>
      <c r="ADI97" s="16"/>
      <c r="ADJ97" s="16"/>
      <c r="ADK97" s="16"/>
      <c r="ADL97" s="16"/>
      <c r="ADM97" s="16"/>
      <c r="ADN97" s="16"/>
      <c r="ADO97" s="16"/>
      <c r="ADP97" s="16"/>
      <c r="ADQ97" s="16"/>
      <c r="ADR97" s="16"/>
      <c r="ADS97" s="16"/>
      <c r="ADT97" s="16"/>
      <c r="ADU97" s="16"/>
      <c r="ADV97" s="16"/>
      <c r="ADW97" s="16"/>
      <c r="ADX97" s="16"/>
      <c r="ADY97" s="16"/>
      <c r="ADZ97" s="16"/>
      <c r="AEA97" s="16"/>
      <c r="AEB97" s="16"/>
      <c r="AEC97" s="16"/>
      <c r="AED97" s="16"/>
      <c r="AEE97" s="16"/>
      <c r="AEF97" s="16"/>
      <c r="AEG97" s="16"/>
      <c r="AEH97" s="16"/>
      <c r="AEI97" s="16"/>
      <c r="AEJ97" s="16"/>
      <c r="AEK97" s="16"/>
      <c r="AEL97" s="16"/>
      <c r="AEM97" s="16"/>
      <c r="AEN97" s="16"/>
      <c r="AEO97" s="16"/>
      <c r="AEP97" s="16"/>
      <c r="AEQ97" s="16"/>
      <c r="AER97" s="16"/>
      <c r="AES97" s="16"/>
      <c r="AET97" s="16"/>
      <c r="AEU97" s="16"/>
      <c r="AEV97" s="16"/>
      <c r="AEW97" s="16"/>
      <c r="AEX97" s="16"/>
      <c r="AEY97" s="16"/>
      <c r="AEZ97" s="16"/>
      <c r="AFA97" s="16"/>
      <c r="AFB97" s="16"/>
      <c r="AFC97" s="16"/>
      <c r="AFD97" s="16"/>
      <c r="AFE97" s="16"/>
      <c r="AFF97" s="16"/>
      <c r="AFG97" s="16"/>
      <c r="AFH97" s="16"/>
      <c r="AFI97" s="16"/>
      <c r="AFJ97" s="16"/>
      <c r="AFK97" s="16"/>
      <c r="AFL97" s="16"/>
      <c r="AFM97" s="16"/>
      <c r="AFN97" s="16"/>
      <c r="AFO97" s="16"/>
      <c r="AFP97" s="16"/>
      <c r="AFQ97" s="16"/>
      <c r="AFR97" s="16"/>
      <c r="AFS97" s="16"/>
      <c r="AFT97" s="16"/>
      <c r="AFU97" s="16"/>
      <c r="AFV97" s="16"/>
      <c r="AFW97" s="16"/>
      <c r="AFX97" s="16"/>
      <c r="AFY97" s="16"/>
      <c r="AFZ97" s="16"/>
      <c r="AGA97" s="16"/>
      <c r="AGB97" s="16"/>
      <c r="AGC97" s="16"/>
      <c r="AGD97" s="16"/>
      <c r="AGE97" s="16"/>
      <c r="AGF97" s="16"/>
      <c r="AGG97" s="16"/>
      <c r="AGH97" s="16"/>
      <c r="AGI97" s="16"/>
      <c r="AGJ97" s="16"/>
      <c r="AGK97" s="16"/>
      <c r="AGL97" s="16"/>
      <c r="AGM97" s="16"/>
      <c r="AGN97" s="16"/>
      <c r="AGO97" s="16"/>
      <c r="AGP97" s="16"/>
      <c r="AGQ97" s="16"/>
      <c r="AGR97" s="16"/>
      <c r="AGS97" s="16"/>
      <c r="AGT97" s="16"/>
      <c r="AGU97" s="16"/>
      <c r="AGV97" s="16"/>
      <c r="AGW97" s="16"/>
      <c r="AGX97" s="16"/>
      <c r="AGY97" s="16"/>
      <c r="AGZ97" s="16"/>
      <c r="AHA97" s="16"/>
      <c r="AHB97" s="16"/>
      <c r="AHC97" s="16"/>
      <c r="AHD97" s="16"/>
      <c r="AHE97" s="16"/>
      <c r="AHF97" s="16"/>
      <c r="AHG97" s="16"/>
      <c r="AHH97" s="16"/>
      <c r="AHI97" s="16"/>
      <c r="AHJ97" s="16"/>
      <c r="AHK97" s="16"/>
      <c r="AHL97" s="16"/>
      <c r="AHM97" s="16"/>
      <c r="AHN97" s="16"/>
      <c r="AHO97" s="16"/>
      <c r="AHP97" s="16"/>
      <c r="AHQ97" s="16"/>
      <c r="AHR97" s="16"/>
      <c r="AHS97" s="16"/>
      <c r="AHT97" s="16"/>
      <c r="AHU97" s="16"/>
      <c r="AHV97" s="16"/>
      <c r="AHW97" s="16"/>
      <c r="AHX97" s="16"/>
      <c r="AHY97" s="16"/>
      <c r="AHZ97" s="16"/>
      <c r="AIA97" s="16"/>
      <c r="AIB97" s="16"/>
      <c r="AIC97" s="16"/>
      <c r="AID97" s="16"/>
      <c r="AIE97" s="16"/>
      <c r="AIF97" s="16"/>
      <c r="AIG97" s="16"/>
      <c r="AIH97" s="16"/>
      <c r="AII97" s="16"/>
      <c r="AIJ97" s="16"/>
      <c r="AIK97" s="16"/>
      <c r="AIL97" s="16"/>
      <c r="AIM97" s="16"/>
      <c r="AIN97" s="16"/>
      <c r="AIO97" s="16"/>
      <c r="AIP97" s="16"/>
      <c r="AIQ97" s="16"/>
      <c r="AIR97" s="16"/>
      <c r="AIS97" s="16"/>
      <c r="AIT97" s="16"/>
      <c r="AIU97" s="16"/>
      <c r="AIV97" s="16"/>
      <c r="AIW97" s="16"/>
      <c r="AIX97" s="16"/>
      <c r="AIY97" s="16"/>
      <c r="AIZ97" s="16"/>
      <c r="AJA97" s="16"/>
      <c r="AJB97" s="16"/>
      <c r="AJC97" s="16"/>
      <c r="AJD97" s="16"/>
      <c r="AJE97" s="16"/>
      <c r="AJF97" s="16"/>
      <c r="AJG97" s="16"/>
      <c r="AJH97" s="16"/>
      <c r="AJI97" s="16"/>
      <c r="AJJ97" s="16"/>
      <c r="AJK97" s="16"/>
      <c r="AJL97" s="16"/>
      <c r="AJM97" s="16"/>
      <c r="AJN97" s="16"/>
      <c r="AJO97" s="16"/>
      <c r="AJP97" s="16"/>
      <c r="AJQ97" s="16"/>
      <c r="AJR97" s="16"/>
      <c r="AJS97" s="16"/>
      <c r="AJT97" s="16"/>
      <c r="AJU97" s="16"/>
      <c r="AJV97" s="16"/>
      <c r="AJW97" s="16"/>
      <c r="AJX97" s="16"/>
      <c r="AJY97" s="16"/>
      <c r="AJZ97" s="16"/>
      <c r="AKA97" s="16"/>
      <c r="AKB97" s="16"/>
      <c r="AKC97" s="16"/>
      <c r="AKD97" s="16"/>
      <c r="AKE97" s="16"/>
      <c r="AKF97" s="16"/>
      <c r="AKG97" s="16"/>
      <c r="AKH97" s="16"/>
      <c r="AKI97" s="16"/>
      <c r="AKJ97" s="16"/>
      <c r="AKK97" s="16"/>
      <c r="AKL97" s="16"/>
      <c r="AKM97" s="16"/>
      <c r="AKN97" s="16"/>
      <c r="AKO97" s="16"/>
      <c r="AKP97" s="16"/>
      <c r="AKQ97" s="16"/>
      <c r="AKR97" s="16"/>
      <c r="AKS97" s="16"/>
      <c r="AKT97" s="16"/>
      <c r="AKU97" s="16"/>
      <c r="AKV97" s="16"/>
      <c r="AKW97" s="16"/>
      <c r="AKX97" s="16"/>
      <c r="AKY97" s="16"/>
      <c r="AKZ97" s="16"/>
      <c r="ALA97" s="16"/>
      <c r="ALB97" s="16"/>
      <c r="ALC97" s="16"/>
      <c r="ALD97" s="16"/>
      <c r="ALE97" s="16"/>
      <c r="ALF97" s="16"/>
      <c r="ALG97" s="16"/>
      <c r="ALH97" s="16"/>
      <c r="ALI97" s="16"/>
      <c r="ALJ97" s="16"/>
      <c r="ALK97" s="16"/>
      <c r="ALL97" s="16"/>
      <c r="ALM97" s="16"/>
      <c r="ALN97" s="16"/>
      <c r="ALO97" s="16"/>
      <c r="ALP97" s="16"/>
      <c r="ALQ97" s="16"/>
      <c r="ALR97" s="16"/>
      <c r="ALS97" s="16"/>
      <c r="ALT97" s="16"/>
      <c r="ALU97" s="16"/>
      <c r="ALV97" s="16"/>
      <c r="ALW97" s="16"/>
      <c r="ALX97" s="16"/>
      <c r="ALY97" s="16"/>
      <c r="ALZ97" s="16"/>
      <c r="AMA97" s="16"/>
      <c r="AMB97" s="16"/>
      <c r="AMC97" s="16"/>
      <c r="AMD97" s="16"/>
      <c r="AME97" s="16"/>
      <c r="AMF97" s="16"/>
      <c r="AMG97" s="16"/>
      <c r="AMH97" s="16"/>
      <c r="AMI97" s="16"/>
      <c r="AMJ97" s="16"/>
      <c r="AMK97" s="16"/>
      <c r="AML97" s="16"/>
      <c r="AMM97" s="16"/>
      <c r="AMN97" s="16"/>
      <c r="AMO97" s="16"/>
      <c r="AMP97" s="16"/>
      <c r="AMQ97" s="16"/>
      <c r="AMR97" s="16"/>
      <c r="AMS97" s="16"/>
      <c r="AMT97" s="16"/>
      <c r="AMU97" s="16"/>
      <c r="AMV97" s="16"/>
      <c r="AMW97" s="16"/>
      <c r="AMX97" s="16"/>
      <c r="AMY97" s="16"/>
      <c r="AMZ97" s="16"/>
      <c r="ANA97" s="16"/>
      <c r="ANB97" s="16"/>
      <c r="ANC97" s="16"/>
      <c r="AND97" s="16"/>
      <c r="ANE97" s="16"/>
      <c r="ANF97" s="16"/>
      <c r="ANG97" s="16"/>
      <c r="ANH97" s="16"/>
      <c r="ANI97" s="16"/>
      <c r="ANJ97" s="16"/>
      <c r="ANK97" s="16"/>
      <c r="ANL97" s="16"/>
      <c r="ANM97" s="16"/>
      <c r="ANN97" s="16"/>
      <c r="ANO97" s="16"/>
      <c r="ANP97" s="16"/>
      <c r="ANQ97" s="16"/>
      <c r="ANR97" s="16"/>
      <c r="ANS97" s="16"/>
      <c r="ANT97" s="16"/>
      <c r="ANU97" s="16"/>
      <c r="ANV97" s="16"/>
      <c r="ANW97" s="16"/>
      <c r="ANX97" s="16"/>
      <c r="ANY97" s="16"/>
      <c r="ANZ97" s="16"/>
      <c r="AOA97" s="16"/>
      <c r="AOB97" s="16"/>
      <c r="AOC97" s="16"/>
      <c r="AOD97" s="16"/>
      <c r="AOE97" s="16"/>
      <c r="AOF97" s="16"/>
      <c r="AOG97" s="16"/>
      <c r="AOH97" s="16"/>
      <c r="AOI97" s="16"/>
      <c r="AOJ97" s="16"/>
      <c r="AOK97" s="16"/>
      <c r="AOL97" s="16"/>
      <c r="AOM97" s="16"/>
      <c r="AON97" s="16"/>
      <c r="AOO97" s="16"/>
      <c r="AOP97" s="16"/>
      <c r="AOQ97" s="16"/>
      <c r="AOR97" s="16"/>
      <c r="AOS97" s="16"/>
      <c r="AOT97" s="16"/>
      <c r="AOU97" s="16"/>
      <c r="AOV97" s="16"/>
      <c r="AOW97" s="16"/>
      <c r="AOX97" s="16"/>
      <c r="AOY97" s="16"/>
      <c r="AOZ97" s="16"/>
      <c r="APA97" s="16"/>
      <c r="APB97" s="16"/>
      <c r="APC97" s="16"/>
      <c r="APD97" s="16"/>
      <c r="APE97" s="16"/>
      <c r="APF97" s="16"/>
      <c r="APG97" s="16"/>
      <c r="APH97" s="16"/>
      <c r="API97" s="16"/>
      <c r="APJ97" s="16"/>
      <c r="APK97" s="16"/>
      <c r="APL97" s="16"/>
      <c r="APM97" s="16"/>
      <c r="APN97" s="16"/>
      <c r="APO97" s="16"/>
      <c r="APP97" s="16"/>
      <c r="APQ97" s="16"/>
      <c r="APR97" s="16"/>
      <c r="APS97" s="16"/>
      <c r="APT97" s="16"/>
      <c r="APU97" s="16"/>
      <c r="APV97" s="16"/>
      <c r="APW97" s="16"/>
      <c r="APX97" s="16"/>
      <c r="APY97" s="16"/>
      <c r="APZ97" s="16"/>
      <c r="AQA97" s="16"/>
      <c r="AQB97" s="16"/>
      <c r="AQC97" s="16"/>
      <c r="AQD97" s="16"/>
      <c r="AQE97" s="16"/>
      <c r="AQF97" s="16"/>
      <c r="AQG97" s="16"/>
      <c r="AQH97" s="16"/>
      <c r="AQI97" s="16"/>
      <c r="AQJ97" s="16"/>
      <c r="AQK97" s="16"/>
      <c r="AQL97" s="16"/>
      <c r="AQM97" s="16"/>
      <c r="AQN97" s="16"/>
      <c r="AQO97" s="16"/>
      <c r="AQP97" s="16"/>
      <c r="AQQ97" s="16"/>
      <c r="AQR97" s="16"/>
      <c r="AQS97" s="16"/>
      <c r="AQT97" s="16"/>
      <c r="AQU97" s="16"/>
      <c r="AQV97" s="16"/>
      <c r="AQW97" s="16"/>
      <c r="AQX97" s="16"/>
      <c r="AQY97" s="16"/>
      <c r="AQZ97" s="16"/>
      <c r="ARA97" s="16"/>
      <c r="ARB97" s="16"/>
      <c r="ARC97" s="16"/>
      <c r="ARD97" s="16"/>
      <c r="ARE97" s="16"/>
      <c r="ARF97" s="16"/>
      <c r="ARG97" s="16"/>
      <c r="ARH97" s="16"/>
      <c r="ARI97" s="16"/>
      <c r="ARJ97" s="16"/>
      <c r="ARK97" s="16"/>
      <c r="ARL97" s="16"/>
      <c r="ARM97" s="16"/>
      <c r="ARN97" s="16"/>
      <c r="ARO97" s="16"/>
      <c r="ARP97" s="16"/>
      <c r="ARQ97" s="16"/>
      <c r="ARR97" s="16"/>
      <c r="ARS97" s="16"/>
      <c r="ART97" s="16"/>
      <c r="ARU97" s="16"/>
      <c r="ARV97" s="16"/>
      <c r="ARW97" s="16"/>
      <c r="ARX97" s="16"/>
      <c r="ARY97" s="16"/>
      <c r="ARZ97" s="16"/>
      <c r="ASA97" s="16"/>
      <c r="ASB97" s="16"/>
      <c r="ASC97" s="16"/>
      <c r="ASD97" s="16"/>
      <c r="ASE97" s="16"/>
      <c r="ASF97" s="16"/>
      <c r="ASG97" s="16"/>
      <c r="ASH97" s="16"/>
      <c r="ASI97" s="16"/>
      <c r="ASJ97" s="16"/>
      <c r="ASK97" s="16"/>
      <c r="ASL97" s="16"/>
      <c r="ASM97" s="16"/>
      <c r="ASN97" s="16"/>
      <c r="ASO97" s="16"/>
      <c r="ASP97" s="16"/>
      <c r="ASQ97" s="16"/>
      <c r="ASR97" s="16"/>
      <c r="ASS97" s="16"/>
      <c r="AST97" s="16"/>
      <c r="ASU97" s="16"/>
      <c r="ASV97" s="16"/>
      <c r="ASW97" s="16"/>
      <c r="ASX97" s="16"/>
      <c r="ASY97" s="16"/>
      <c r="ASZ97" s="16"/>
      <c r="ATA97" s="16"/>
      <c r="ATB97" s="16"/>
      <c r="ATC97" s="16"/>
      <c r="ATD97" s="16"/>
      <c r="ATE97" s="16"/>
      <c r="ATF97" s="16"/>
      <c r="ATG97" s="16"/>
      <c r="ATH97" s="16"/>
      <c r="ATI97" s="16"/>
      <c r="ATJ97" s="16"/>
      <c r="ATK97" s="16"/>
      <c r="ATL97" s="16"/>
      <c r="ATM97" s="16"/>
      <c r="ATN97" s="16"/>
      <c r="ATO97" s="16"/>
      <c r="ATP97" s="16"/>
      <c r="ATQ97" s="16"/>
      <c r="ATR97" s="16"/>
      <c r="ATS97" s="16"/>
      <c r="ATT97" s="16"/>
      <c r="ATU97" s="16"/>
      <c r="ATV97" s="16"/>
      <c r="ATW97" s="16"/>
      <c r="ATX97" s="16"/>
      <c r="ATY97" s="16"/>
      <c r="ATZ97" s="16"/>
      <c r="AUA97" s="16"/>
      <c r="AUB97" s="16"/>
      <c r="AUC97" s="16"/>
      <c r="AUD97" s="16"/>
      <c r="AUE97" s="16"/>
      <c r="AUF97" s="16"/>
      <c r="AUG97" s="16"/>
      <c r="AUH97" s="16"/>
      <c r="AUI97" s="16"/>
      <c r="AUJ97" s="16"/>
      <c r="AUK97" s="16"/>
      <c r="AUL97" s="16"/>
      <c r="AUM97" s="16"/>
      <c r="AUN97" s="16"/>
      <c r="AUO97" s="16"/>
      <c r="AUP97" s="16"/>
      <c r="AUQ97" s="16"/>
      <c r="AUR97" s="16"/>
      <c r="AUS97" s="16"/>
      <c r="AUT97" s="16"/>
      <c r="AUU97" s="16"/>
      <c r="AUV97" s="16"/>
      <c r="AUW97" s="16"/>
      <c r="AUX97" s="16"/>
      <c r="AUY97" s="16"/>
      <c r="AUZ97" s="16"/>
      <c r="AVA97" s="16"/>
      <c r="AVB97" s="16"/>
      <c r="AVC97" s="16"/>
      <c r="AVD97" s="16"/>
      <c r="AVE97" s="16"/>
      <c r="AVF97" s="16"/>
      <c r="AVG97" s="16"/>
      <c r="AVH97" s="16"/>
      <c r="AVI97" s="16"/>
      <c r="AVJ97" s="16"/>
      <c r="AVK97" s="16"/>
      <c r="AVL97" s="16"/>
      <c r="AVM97" s="16"/>
      <c r="AVN97" s="16"/>
      <c r="AVO97" s="16"/>
      <c r="AVP97" s="16"/>
      <c r="AVQ97" s="16"/>
      <c r="AVR97" s="16"/>
      <c r="AVS97" s="16"/>
      <c r="AVT97" s="16"/>
      <c r="AVU97" s="16"/>
      <c r="AVV97" s="16"/>
      <c r="AVW97" s="16"/>
      <c r="AVX97" s="16"/>
      <c r="AVY97" s="16"/>
      <c r="AVZ97" s="16"/>
      <c r="AWA97" s="16"/>
      <c r="AWB97" s="16"/>
      <c r="AWC97" s="16"/>
      <c r="AWD97" s="16"/>
      <c r="AWE97" s="16"/>
      <c r="AWF97" s="16"/>
      <c r="AWG97" s="16"/>
      <c r="AWH97" s="16"/>
      <c r="AWI97" s="16"/>
      <c r="AWJ97" s="16"/>
      <c r="AWK97" s="16"/>
      <c r="AWL97" s="16"/>
      <c r="AWM97" s="16"/>
      <c r="AWN97" s="16"/>
      <c r="AWO97" s="16"/>
      <c r="AWP97" s="16"/>
      <c r="AWQ97" s="16"/>
      <c r="AWR97" s="16"/>
      <c r="AWS97" s="16"/>
      <c r="AWT97" s="16"/>
      <c r="AWU97" s="16"/>
      <c r="AWV97" s="16"/>
      <c r="AWW97" s="16"/>
      <c r="AWX97" s="16"/>
      <c r="AWY97" s="16"/>
      <c r="AWZ97" s="16"/>
      <c r="AXA97" s="16"/>
      <c r="AXB97" s="16"/>
      <c r="AXC97" s="16"/>
      <c r="AXD97" s="16"/>
      <c r="AXE97" s="16"/>
      <c r="AXF97" s="16"/>
      <c r="AXG97" s="16"/>
      <c r="AXH97" s="16"/>
      <c r="AXI97" s="16"/>
      <c r="AXJ97" s="16"/>
      <c r="AXK97" s="16"/>
      <c r="AXL97" s="16"/>
      <c r="AXM97" s="16"/>
      <c r="AXN97" s="16"/>
      <c r="AXO97" s="16"/>
      <c r="AXP97" s="16"/>
      <c r="AXQ97" s="16"/>
      <c r="AXR97" s="16"/>
      <c r="AXS97" s="16"/>
      <c r="AXT97" s="16"/>
      <c r="AXU97" s="16"/>
      <c r="AXV97" s="16"/>
      <c r="AXW97" s="16"/>
      <c r="AXX97" s="16"/>
      <c r="AXY97" s="16"/>
      <c r="AXZ97" s="16"/>
      <c r="AYA97" s="16"/>
      <c r="AYB97" s="16"/>
      <c r="AYC97" s="16"/>
      <c r="AYD97" s="16"/>
      <c r="AYE97" s="16"/>
      <c r="AYF97" s="16"/>
      <c r="AYG97" s="16"/>
      <c r="AYH97" s="16"/>
      <c r="AYI97" s="16"/>
      <c r="AYJ97" s="16"/>
      <c r="AYK97" s="16"/>
      <c r="AYL97" s="16"/>
      <c r="AYM97" s="16"/>
      <c r="AYN97" s="16"/>
      <c r="AYO97" s="16"/>
      <c r="AYP97" s="16"/>
      <c r="AYQ97" s="16"/>
      <c r="AYR97" s="16"/>
      <c r="AYS97" s="16"/>
      <c r="AYT97" s="16"/>
      <c r="AYU97" s="16"/>
      <c r="AYV97" s="16"/>
      <c r="AYW97" s="16"/>
      <c r="AYX97" s="16"/>
      <c r="AYY97" s="16"/>
      <c r="AYZ97" s="16"/>
      <c r="AZA97" s="16"/>
      <c r="AZB97" s="16"/>
      <c r="AZC97" s="16"/>
      <c r="AZD97" s="16"/>
      <c r="AZE97" s="16"/>
      <c r="AZF97" s="16"/>
      <c r="AZG97" s="16"/>
      <c r="AZH97" s="16"/>
      <c r="AZI97" s="16"/>
      <c r="AZJ97" s="16"/>
      <c r="AZK97" s="16"/>
      <c r="AZL97" s="16"/>
      <c r="AZM97" s="16"/>
      <c r="AZN97" s="16"/>
      <c r="AZO97" s="16"/>
      <c r="AZP97" s="16"/>
      <c r="AZQ97" s="16"/>
      <c r="AZR97" s="16"/>
      <c r="AZS97" s="16"/>
      <c r="AZT97" s="16"/>
      <c r="AZU97" s="16"/>
      <c r="AZV97" s="16"/>
      <c r="AZW97" s="16"/>
      <c r="AZX97" s="16"/>
      <c r="AZY97" s="16"/>
      <c r="AZZ97" s="16"/>
      <c r="BAA97" s="16"/>
      <c r="BAB97" s="16"/>
      <c r="BAC97" s="16"/>
      <c r="BAD97" s="16"/>
      <c r="BAE97" s="16"/>
      <c r="BAF97" s="16"/>
      <c r="BAG97" s="16"/>
      <c r="BAH97" s="16"/>
      <c r="BAI97" s="16"/>
      <c r="BAJ97" s="16"/>
      <c r="BAK97" s="16"/>
      <c r="BAL97" s="16"/>
      <c r="BAM97" s="16"/>
      <c r="BAN97" s="16"/>
      <c r="BAO97" s="16"/>
      <c r="BAP97" s="16"/>
      <c r="BAQ97" s="16"/>
      <c r="BAR97" s="16"/>
      <c r="BAS97" s="16"/>
      <c r="BAT97" s="16"/>
      <c r="BAU97" s="16"/>
      <c r="BAV97" s="16"/>
      <c r="BAW97" s="16"/>
      <c r="BAX97" s="16"/>
      <c r="BAY97" s="16"/>
      <c r="BAZ97" s="16"/>
      <c r="BBA97" s="16"/>
      <c r="BBB97" s="16"/>
      <c r="BBC97" s="16"/>
      <c r="BBD97" s="16"/>
      <c r="BBE97" s="16"/>
      <c r="BBF97" s="16"/>
      <c r="BBG97" s="16"/>
      <c r="BBH97" s="16"/>
      <c r="BBI97" s="16"/>
      <c r="BBJ97" s="16"/>
      <c r="BBK97" s="16"/>
      <c r="BBL97" s="16"/>
      <c r="BBM97" s="16"/>
      <c r="BBN97" s="16"/>
      <c r="BBO97" s="16"/>
      <c r="BBP97" s="16"/>
      <c r="BBQ97" s="16"/>
      <c r="BBR97" s="16"/>
      <c r="BBS97" s="16"/>
      <c r="BBT97" s="16"/>
      <c r="BBU97" s="16"/>
      <c r="BBV97" s="16"/>
      <c r="BBW97" s="16"/>
      <c r="BBX97" s="16"/>
      <c r="BBY97" s="16"/>
      <c r="BBZ97" s="16"/>
      <c r="BCA97" s="16"/>
      <c r="BCB97" s="16"/>
      <c r="BCC97" s="16"/>
      <c r="BCD97" s="16"/>
      <c r="BCE97" s="16"/>
      <c r="BCF97" s="16"/>
      <c r="BCG97" s="16"/>
      <c r="BCH97" s="16"/>
      <c r="BCI97" s="16"/>
      <c r="BCJ97" s="16"/>
      <c r="BCK97" s="16"/>
      <c r="BCL97" s="16"/>
      <c r="BCM97" s="16"/>
      <c r="BCN97" s="16"/>
      <c r="BCO97" s="16"/>
      <c r="BCP97" s="16"/>
      <c r="BCQ97" s="16"/>
      <c r="BCR97" s="16"/>
      <c r="BCS97" s="16"/>
      <c r="BCT97" s="16"/>
      <c r="BCU97" s="16"/>
      <c r="BCV97" s="16"/>
      <c r="BCW97" s="16"/>
      <c r="BCX97" s="16"/>
      <c r="BCY97" s="16"/>
      <c r="BCZ97" s="16"/>
      <c r="BDA97" s="16"/>
      <c r="BDB97" s="16"/>
      <c r="BDC97" s="16"/>
      <c r="BDD97" s="16"/>
      <c r="BDE97" s="16"/>
      <c r="BDF97" s="16"/>
      <c r="BDG97" s="16"/>
      <c r="BDH97" s="16"/>
      <c r="BDI97" s="16"/>
      <c r="BDJ97" s="16"/>
      <c r="BDK97" s="16"/>
      <c r="BDL97" s="16"/>
      <c r="BDM97" s="16"/>
      <c r="BDN97" s="16"/>
      <c r="BDO97" s="16"/>
      <c r="BDP97" s="16"/>
      <c r="BDQ97" s="16"/>
      <c r="BDR97" s="16"/>
      <c r="BDS97" s="16"/>
      <c r="BDT97" s="16"/>
      <c r="BDU97" s="16"/>
      <c r="BDV97" s="16"/>
      <c r="BDW97" s="16"/>
      <c r="BDX97" s="16"/>
      <c r="BDY97" s="16"/>
      <c r="BDZ97" s="16"/>
      <c r="BEA97" s="16"/>
      <c r="BEB97" s="16"/>
      <c r="BEC97" s="16"/>
      <c r="BED97" s="16"/>
      <c r="BEE97" s="16"/>
      <c r="BEF97" s="16"/>
      <c r="BEG97" s="16"/>
      <c r="BEH97" s="16"/>
      <c r="BEI97" s="16"/>
      <c r="BEJ97" s="16"/>
      <c r="BEK97" s="16"/>
      <c r="BEL97" s="16"/>
      <c r="BEM97" s="16"/>
      <c r="BEN97" s="16"/>
      <c r="BEO97" s="16"/>
      <c r="BEP97" s="16"/>
      <c r="BEQ97" s="16"/>
      <c r="BER97" s="16"/>
      <c r="BES97" s="16"/>
      <c r="BET97" s="16"/>
      <c r="BEU97" s="16"/>
      <c r="BEV97" s="16"/>
      <c r="BEW97" s="16"/>
      <c r="BEX97" s="16"/>
      <c r="BEY97" s="16"/>
      <c r="BEZ97" s="16"/>
      <c r="BFA97" s="16"/>
      <c r="BFB97" s="16"/>
      <c r="BFC97" s="16"/>
      <c r="BFD97" s="16"/>
      <c r="BFE97" s="16"/>
      <c r="BFF97" s="16"/>
      <c r="BFG97" s="16"/>
      <c r="BFH97" s="16"/>
      <c r="BFI97" s="16"/>
      <c r="BFJ97" s="16"/>
      <c r="BFK97" s="16"/>
      <c r="BFL97" s="16"/>
      <c r="BFM97" s="16"/>
      <c r="BFN97" s="16"/>
      <c r="BFO97" s="16"/>
      <c r="BFP97" s="16"/>
      <c r="BFQ97" s="16"/>
      <c r="BFR97" s="16"/>
      <c r="BFS97" s="16"/>
      <c r="BFT97" s="16"/>
      <c r="BFU97" s="16"/>
      <c r="BFV97" s="16"/>
      <c r="BFW97" s="16"/>
      <c r="BFX97" s="16"/>
      <c r="BFY97" s="16"/>
      <c r="BFZ97" s="16"/>
      <c r="BGA97" s="16"/>
      <c r="BGB97" s="16"/>
      <c r="BGC97" s="16"/>
      <c r="BGD97" s="16"/>
      <c r="BGE97" s="16"/>
      <c r="BGF97" s="16"/>
      <c r="BGG97" s="16"/>
      <c r="BGH97" s="16"/>
      <c r="BGI97" s="16"/>
      <c r="BGJ97" s="16"/>
      <c r="BGK97" s="16"/>
      <c r="BGL97" s="16"/>
      <c r="BGM97" s="16"/>
      <c r="BGN97" s="16"/>
      <c r="BGO97" s="16"/>
      <c r="BGP97" s="16"/>
      <c r="BGQ97" s="16"/>
      <c r="BGR97" s="16"/>
      <c r="BGS97" s="16"/>
      <c r="BGT97" s="16"/>
      <c r="BGU97" s="16"/>
      <c r="BGV97" s="16"/>
      <c r="BGW97" s="16"/>
      <c r="BGX97" s="16"/>
      <c r="BGY97" s="16"/>
      <c r="BGZ97" s="16"/>
      <c r="BHA97" s="16"/>
      <c r="BHB97" s="16"/>
      <c r="BHC97" s="16"/>
      <c r="BHD97" s="16"/>
      <c r="BHE97" s="16"/>
      <c r="BHF97" s="16"/>
      <c r="BHG97" s="16"/>
      <c r="BHH97" s="16"/>
      <c r="BHI97" s="16"/>
      <c r="BHJ97" s="16"/>
      <c r="BHK97" s="16"/>
      <c r="BHL97" s="16"/>
      <c r="BHM97" s="16"/>
      <c r="BHN97" s="16"/>
      <c r="BHO97" s="16"/>
      <c r="BHP97" s="16"/>
      <c r="BHQ97" s="16"/>
      <c r="BHR97" s="16"/>
      <c r="BHS97" s="16"/>
      <c r="BHT97" s="16"/>
      <c r="BHU97" s="16"/>
      <c r="BHV97" s="16"/>
      <c r="BHW97" s="16"/>
      <c r="BHX97" s="16"/>
      <c r="BHY97" s="16"/>
      <c r="BHZ97" s="16"/>
      <c r="BIA97" s="16"/>
      <c r="BIB97" s="16"/>
      <c r="BIC97" s="16"/>
      <c r="BID97" s="16"/>
      <c r="BIE97" s="16"/>
      <c r="BIF97" s="16"/>
      <c r="BIG97" s="16"/>
      <c r="BIH97" s="16"/>
      <c r="BII97" s="16"/>
      <c r="BIJ97" s="16"/>
      <c r="BIK97" s="16"/>
      <c r="BIL97" s="16"/>
      <c r="BIM97" s="16"/>
      <c r="BIN97" s="16"/>
      <c r="BIO97" s="16"/>
      <c r="BIP97" s="16"/>
      <c r="BIQ97" s="16"/>
      <c r="BIR97" s="16"/>
      <c r="BIS97" s="16"/>
      <c r="BIT97" s="16"/>
      <c r="BIU97" s="16"/>
      <c r="BIV97" s="16"/>
      <c r="BIW97" s="16"/>
      <c r="BIX97" s="16"/>
      <c r="BIY97" s="16"/>
      <c r="BIZ97" s="16"/>
      <c r="BJA97" s="16"/>
      <c r="BJB97" s="16"/>
      <c r="BJC97" s="16"/>
      <c r="BJD97" s="16"/>
      <c r="BJE97" s="16"/>
      <c r="BJF97" s="16"/>
      <c r="BJG97" s="16"/>
      <c r="BJH97" s="16"/>
      <c r="BJI97" s="16"/>
      <c r="BJJ97" s="16"/>
      <c r="BJK97" s="16"/>
      <c r="BJL97" s="16"/>
      <c r="BJM97" s="16"/>
      <c r="BJN97" s="16"/>
      <c r="BJO97" s="16"/>
      <c r="BJP97" s="16"/>
      <c r="BJQ97" s="16"/>
      <c r="BJR97" s="16"/>
      <c r="BJS97" s="16"/>
      <c r="BJT97" s="16"/>
      <c r="BJU97" s="16"/>
      <c r="BJV97" s="16"/>
      <c r="BJW97" s="16"/>
      <c r="BJX97" s="16"/>
      <c r="BJY97" s="16"/>
      <c r="BJZ97" s="16"/>
      <c r="BKA97" s="16"/>
      <c r="BKB97" s="16"/>
      <c r="BKC97" s="16"/>
      <c r="BKD97" s="16"/>
      <c r="BKE97" s="16"/>
      <c r="BKF97" s="16"/>
      <c r="BKG97" s="16"/>
      <c r="BKH97" s="16"/>
      <c r="BKI97" s="16"/>
      <c r="BKJ97" s="16"/>
      <c r="BKK97" s="16"/>
      <c r="BKL97" s="16"/>
      <c r="BKM97" s="16"/>
      <c r="BKN97" s="16"/>
      <c r="BKO97" s="16"/>
      <c r="BKP97" s="16"/>
      <c r="BKQ97" s="16"/>
      <c r="BKR97" s="16"/>
      <c r="BKS97" s="16"/>
      <c r="BKT97" s="16"/>
      <c r="BKU97" s="16"/>
      <c r="BKV97" s="16"/>
      <c r="BKW97" s="16"/>
      <c r="BKX97" s="16"/>
      <c r="BKY97" s="16"/>
      <c r="BKZ97" s="16"/>
      <c r="BLA97" s="16"/>
      <c r="BLB97" s="16"/>
      <c r="BLC97" s="16"/>
      <c r="BLD97" s="16"/>
      <c r="BLE97" s="16"/>
      <c r="BLF97" s="16"/>
      <c r="BLG97" s="16"/>
      <c r="BLH97" s="16"/>
      <c r="BLI97" s="16"/>
      <c r="BLJ97" s="16"/>
      <c r="BLK97" s="16"/>
      <c r="BLL97" s="16"/>
      <c r="BLM97" s="16"/>
      <c r="BLN97" s="16"/>
      <c r="BLO97" s="16"/>
      <c r="BLP97" s="16"/>
      <c r="BLQ97" s="16"/>
      <c r="BLR97" s="16"/>
      <c r="BLS97" s="16"/>
      <c r="BLT97" s="16"/>
      <c r="BLU97" s="16"/>
      <c r="BLV97" s="16"/>
      <c r="BLW97" s="16"/>
      <c r="BLX97" s="16"/>
      <c r="BLY97" s="16"/>
      <c r="BLZ97" s="16"/>
      <c r="BMA97" s="16"/>
      <c r="BMB97" s="16"/>
      <c r="BMC97" s="16"/>
      <c r="BMD97" s="16"/>
      <c r="BME97" s="16"/>
      <c r="BMF97" s="16"/>
      <c r="BMG97" s="16"/>
      <c r="BMH97" s="16"/>
      <c r="BMI97" s="16"/>
      <c r="BMJ97" s="16"/>
      <c r="BMK97" s="16"/>
      <c r="BML97" s="16"/>
      <c r="BMM97" s="16"/>
      <c r="BMN97" s="16"/>
      <c r="BMO97" s="16"/>
      <c r="BMP97" s="16"/>
      <c r="BMQ97" s="16"/>
      <c r="BMR97" s="16"/>
      <c r="BMS97" s="16"/>
      <c r="BMT97" s="16"/>
      <c r="BMU97" s="16"/>
      <c r="BMV97" s="16"/>
      <c r="BMW97" s="16"/>
      <c r="BMX97" s="16"/>
      <c r="BMY97" s="16"/>
      <c r="BMZ97" s="16"/>
      <c r="BNA97" s="16"/>
      <c r="BNB97" s="16"/>
      <c r="BNC97" s="16"/>
      <c r="BND97" s="16"/>
      <c r="BNE97" s="16"/>
      <c r="BNF97" s="16"/>
      <c r="BNG97" s="16"/>
      <c r="BNH97" s="16"/>
      <c r="BNI97" s="16"/>
      <c r="BNJ97" s="16"/>
      <c r="BNK97" s="16"/>
      <c r="BNL97" s="16"/>
      <c r="BNM97" s="16"/>
      <c r="BNN97" s="16"/>
      <c r="BNO97" s="16"/>
      <c r="BNP97" s="16"/>
      <c r="BNQ97" s="16"/>
      <c r="BNR97" s="16"/>
      <c r="BNS97" s="16"/>
      <c r="BNT97" s="16"/>
      <c r="BNU97" s="16"/>
      <c r="BNV97" s="16"/>
      <c r="BNW97" s="16"/>
      <c r="BNX97" s="16"/>
      <c r="BNY97" s="16"/>
      <c r="BNZ97" s="16"/>
      <c r="BOA97" s="16"/>
      <c r="BOB97" s="16"/>
      <c r="BOC97" s="16"/>
      <c r="BOD97" s="16"/>
      <c r="BOE97" s="16"/>
      <c r="BOF97" s="16"/>
      <c r="BOG97" s="16"/>
      <c r="BOH97" s="16"/>
      <c r="BOI97" s="16"/>
      <c r="BOJ97" s="16"/>
      <c r="BOK97" s="16"/>
      <c r="BOL97" s="16"/>
      <c r="BOM97" s="16"/>
      <c r="BON97" s="16"/>
      <c r="BOO97" s="16"/>
      <c r="BOP97" s="16"/>
      <c r="BOQ97" s="16"/>
      <c r="BOR97" s="16"/>
      <c r="BOS97" s="16"/>
      <c r="BOT97" s="16"/>
      <c r="BOU97" s="16"/>
      <c r="BOV97" s="16"/>
      <c r="BOW97" s="16"/>
      <c r="BOX97" s="16"/>
      <c r="BOY97" s="16"/>
      <c r="BOZ97" s="16"/>
      <c r="BPA97" s="16"/>
      <c r="BPB97" s="16"/>
      <c r="BPC97" s="16"/>
      <c r="BPD97" s="16"/>
      <c r="BPE97" s="16"/>
      <c r="BPF97" s="16"/>
      <c r="BPG97" s="16"/>
      <c r="BPH97" s="16"/>
      <c r="BPI97" s="16"/>
      <c r="BPJ97" s="16"/>
      <c r="BPK97" s="16"/>
      <c r="BPL97" s="16"/>
      <c r="BPM97" s="16"/>
      <c r="BPN97" s="16"/>
      <c r="BPO97" s="16"/>
      <c r="BPP97" s="16"/>
      <c r="BPQ97" s="16"/>
      <c r="BPR97" s="16"/>
      <c r="BPS97" s="16"/>
      <c r="BPT97" s="16"/>
      <c r="BPU97" s="16"/>
      <c r="BPV97" s="16"/>
      <c r="BPW97" s="16"/>
      <c r="BPX97" s="16"/>
      <c r="BPY97" s="16"/>
      <c r="BPZ97" s="16"/>
      <c r="BQA97" s="16"/>
      <c r="BQB97" s="16"/>
      <c r="BQC97" s="16"/>
      <c r="BQD97" s="16"/>
      <c r="BQE97" s="16"/>
      <c r="BQF97" s="16"/>
      <c r="BQG97" s="16"/>
      <c r="BQH97" s="16"/>
      <c r="BQI97" s="16"/>
      <c r="BQJ97" s="16"/>
      <c r="BQK97" s="16"/>
      <c r="BQL97" s="16"/>
      <c r="BQM97" s="16"/>
      <c r="BQN97" s="16"/>
      <c r="BQO97" s="16"/>
      <c r="BQP97" s="16"/>
      <c r="BQQ97" s="16"/>
      <c r="BQR97" s="16"/>
      <c r="BQS97" s="16"/>
      <c r="BQT97" s="16"/>
      <c r="BQU97" s="16"/>
      <c r="BQV97" s="16"/>
      <c r="BQW97" s="16"/>
      <c r="BQX97" s="16"/>
      <c r="BQY97" s="16"/>
      <c r="BQZ97" s="16"/>
      <c r="BRA97" s="16"/>
      <c r="BRB97" s="16"/>
      <c r="BRC97" s="16"/>
      <c r="BRD97" s="16"/>
      <c r="BRE97" s="16"/>
      <c r="BRF97" s="16"/>
      <c r="BRG97" s="16"/>
      <c r="BRH97" s="16"/>
      <c r="BRI97" s="16"/>
      <c r="BRJ97" s="16"/>
      <c r="BRK97" s="16"/>
      <c r="BRL97" s="16"/>
      <c r="BRM97" s="16"/>
      <c r="BRN97" s="16"/>
      <c r="BRO97" s="16"/>
      <c r="BRP97" s="16"/>
      <c r="BRQ97" s="16"/>
      <c r="BRR97" s="16"/>
      <c r="BRS97" s="16"/>
      <c r="BRT97" s="16"/>
      <c r="BRU97" s="16"/>
      <c r="BRV97" s="16"/>
      <c r="BRW97" s="16"/>
      <c r="BRX97" s="16"/>
      <c r="BRY97" s="16"/>
      <c r="BRZ97" s="16"/>
      <c r="BSA97" s="16"/>
      <c r="BSB97" s="16"/>
      <c r="BSC97" s="16"/>
      <c r="BSD97" s="16"/>
      <c r="BSE97" s="16"/>
      <c r="BSF97" s="16"/>
      <c r="BSG97" s="16"/>
      <c r="BSH97" s="16"/>
      <c r="BSI97" s="16"/>
      <c r="BSJ97" s="16"/>
      <c r="BSK97" s="16"/>
      <c r="BSL97" s="16"/>
      <c r="BSM97" s="16"/>
      <c r="BSN97" s="16"/>
      <c r="BSO97" s="16"/>
      <c r="BSP97" s="16"/>
      <c r="BSQ97" s="16"/>
      <c r="BSR97" s="16"/>
      <c r="BSS97" s="16"/>
      <c r="BST97" s="16"/>
      <c r="BSU97" s="16"/>
      <c r="BSV97" s="16"/>
      <c r="BSW97" s="16"/>
      <c r="BSX97" s="16"/>
      <c r="BSY97" s="16"/>
      <c r="BSZ97" s="16"/>
      <c r="BTA97" s="16"/>
      <c r="BTB97" s="16"/>
      <c r="BTC97" s="16"/>
      <c r="BTD97" s="16"/>
      <c r="BTE97" s="16"/>
      <c r="BTF97" s="16"/>
      <c r="BTG97" s="16"/>
      <c r="BTH97" s="16"/>
    </row>
    <row r="98" spans="1:1880" s="303" customFormat="1" ht="78.75" customHeight="1" x14ac:dyDescent="0.3">
      <c r="A98" s="68">
        <v>602</v>
      </c>
      <c r="B98" s="277" t="s">
        <v>23</v>
      </c>
      <c r="C98" s="277" t="s">
        <v>113</v>
      </c>
      <c r="D98" s="547" t="s">
        <v>148</v>
      </c>
      <c r="E98" s="276" t="e">
        <f>INDEX('PY1 Data(H)'!$A$1:$CX$145,MATCH('Unit Data from Audit Worksheet'!$A98,'PY1 Data(H)'!$A$1:$A$145,0),MATCH('Unit Data from Audit Worksheet'!$D$2,'PY1 Data(H)'!$A$1:$CX$1,0))</f>
        <v>#N/A</v>
      </c>
      <c r="F98" s="134">
        <v>0</v>
      </c>
      <c r="G98" s="306" t="str">
        <f>IF(ISBLANK(F98),"Please do not leave blank","")</f>
        <v/>
      </c>
      <c r="H98" s="489">
        <f>IF(F98&lt;0,"Note: Number is normally positive.",)</f>
        <v>0</v>
      </c>
      <c r="I98" s="736"/>
      <c r="J98"/>
      <c r="K98" s="16"/>
      <c r="L98"/>
      <c r="M98" s="16"/>
      <c r="N98" s="136"/>
      <c r="O98" s="16"/>
      <c r="P98" s="16"/>
      <c r="Q98" s="16"/>
      <c r="R98" s="16"/>
      <c r="S98" s="16"/>
      <c r="T98" s="16"/>
      <c r="U98" s="16"/>
      <c r="V98" s="16"/>
      <c r="W98" s="16"/>
      <c r="X98" s="16"/>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c r="IV98" s="16"/>
      <c r="IW98" s="16"/>
      <c r="IX98" s="16"/>
      <c r="IY98" s="16"/>
      <c r="IZ98" s="16"/>
      <c r="JA98" s="16"/>
      <c r="JB98" s="16"/>
      <c r="JC98" s="16"/>
      <c r="JD98" s="16"/>
      <c r="JE98" s="16"/>
      <c r="JF98" s="16"/>
      <c r="JG98" s="16"/>
      <c r="JH98" s="16"/>
      <c r="JI98" s="16"/>
      <c r="JJ98" s="16"/>
      <c r="JK98" s="16"/>
      <c r="JL98" s="16"/>
      <c r="JM98" s="16"/>
      <c r="JN98" s="16"/>
      <c r="JO98" s="16"/>
      <c r="JP98" s="16"/>
      <c r="JQ98" s="16"/>
      <c r="JR98" s="16"/>
      <c r="JS98" s="16"/>
      <c r="JT98" s="16"/>
      <c r="JU98" s="16"/>
      <c r="JV98" s="16"/>
      <c r="JW98" s="16"/>
      <c r="JX98" s="16"/>
      <c r="JY98" s="16"/>
      <c r="JZ98" s="16"/>
      <c r="KA98" s="16"/>
      <c r="KB98" s="16"/>
      <c r="KC98" s="16"/>
      <c r="KD98" s="16"/>
      <c r="KE98" s="16"/>
      <c r="KF98" s="16"/>
      <c r="KG98" s="16"/>
      <c r="KH98" s="16"/>
      <c r="KI98" s="16"/>
      <c r="KJ98" s="16"/>
      <c r="KK98" s="16"/>
      <c r="KL98" s="16"/>
      <c r="KM98" s="16"/>
      <c r="KN98" s="16"/>
      <c r="KO98" s="16"/>
      <c r="KP98" s="16"/>
      <c r="KQ98" s="16"/>
      <c r="KR98" s="16"/>
      <c r="KS98" s="16"/>
      <c r="KT98" s="16"/>
      <c r="KU98" s="16"/>
      <c r="KV98" s="16"/>
      <c r="KW98" s="16"/>
      <c r="KX98" s="16"/>
      <c r="KY98" s="16"/>
      <c r="KZ98" s="16"/>
      <c r="LA98" s="16"/>
      <c r="LB98" s="16"/>
      <c r="LC98" s="16"/>
      <c r="LD98" s="16"/>
      <c r="LE98" s="16"/>
      <c r="LF98" s="16"/>
      <c r="LG98" s="16"/>
      <c r="LH98" s="16"/>
      <c r="LI98" s="16"/>
      <c r="LJ98" s="16"/>
      <c r="LK98" s="16"/>
      <c r="LL98" s="16"/>
      <c r="LM98" s="16"/>
      <c r="LN98" s="16"/>
      <c r="LO98" s="16"/>
      <c r="LP98" s="16"/>
      <c r="LQ98" s="16"/>
      <c r="LR98" s="16"/>
      <c r="LS98" s="16"/>
      <c r="LT98" s="16"/>
      <c r="LU98" s="16"/>
      <c r="LV98" s="16"/>
      <c r="LW98" s="16"/>
      <c r="LX98" s="16"/>
      <c r="LY98" s="16"/>
      <c r="LZ98" s="16"/>
      <c r="MA98" s="16"/>
      <c r="MB98" s="16"/>
      <c r="MC98" s="16"/>
      <c r="MD98" s="16"/>
      <c r="ME98" s="16"/>
      <c r="MF98" s="16"/>
      <c r="MG98" s="16"/>
      <c r="MH98" s="16"/>
      <c r="MI98" s="16"/>
      <c r="MJ98" s="16"/>
      <c r="MK98" s="16"/>
      <c r="ML98" s="16"/>
      <c r="MM98" s="16"/>
      <c r="MN98" s="16"/>
      <c r="MO98" s="16"/>
      <c r="MP98" s="16"/>
      <c r="MQ98" s="16"/>
      <c r="MR98" s="16"/>
      <c r="MS98" s="16"/>
      <c r="MT98" s="16"/>
      <c r="MU98" s="16"/>
      <c r="MV98" s="16"/>
      <c r="MW98" s="16"/>
      <c r="MX98" s="16"/>
      <c r="MY98" s="16"/>
      <c r="MZ98" s="16"/>
      <c r="NA98" s="16"/>
      <c r="NB98" s="16"/>
      <c r="NC98" s="16"/>
      <c r="ND98" s="16"/>
      <c r="NE98" s="16"/>
      <c r="NF98" s="16"/>
      <c r="NG98" s="16"/>
      <c r="NH98" s="16"/>
      <c r="NI98" s="16"/>
      <c r="NJ98" s="16"/>
      <c r="NK98" s="16"/>
      <c r="NL98" s="16"/>
      <c r="NM98" s="16"/>
      <c r="NN98" s="16"/>
      <c r="NO98" s="16"/>
      <c r="NP98" s="16"/>
      <c r="NQ98" s="16"/>
      <c r="NR98" s="16"/>
      <c r="NS98" s="16"/>
      <c r="NT98" s="16"/>
      <c r="NU98" s="16"/>
      <c r="NV98" s="16"/>
      <c r="NW98" s="16"/>
      <c r="NX98" s="16"/>
      <c r="NY98" s="16"/>
      <c r="NZ98" s="16"/>
      <c r="OA98" s="16"/>
      <c r="OB98" s="16"/>
      <c r="OC98" s="16"/>
      <c r="OD98" s="16"/>
      <c r="OE98" s="16"/>
      <c r="OF98" s="16"/>
      <c r="OG98" s="16"/>
      <c r="OH98" s="16"/>
      <c r="OI98" s="16"/>
      <c r="OJ98" s="16"/>
      <c r="OK98" s="16"/>
      <c r="OL98" s="16"/>
      <c r="OM98" s="16"/>
      <c r="ON98" s="16"/>
      <c r="OO98" s="16"/>
      <c r="OP98" s="16"/>
      <c r="OQ98" s="16"/>
      <c r="OR98" s="16"/>
      <c r="OS98" s="16"/>
      <c r="OT98" s="16"/>
      <c r="OU98" s="16"/>
      <c r="OV98" s="16"/>
      <c r="OW98" s="16"/>
      <c r="OX98" s="16"/>
      <c r="OY98" s="16"/>
      <c r="OZ98" s="16"/>
      <c r="PA98" s="16"/>
      <c r="PB98" s="16"/>
      <c r="PC98" s="16"/>
      <c r="PD98" s="16"/>
      <c r="PE98" s="16"/>
      <c r="PF98" s="16"/>
      <c r="PG98" s="16"/>
      <c r="PH98" s="16"/>
      <c r="PI98" s="16"/>
      <c r="PJ98" s="16"/>
      <c r="PK98" s="16"/>
      <c r="PL98" s="16"/>
      <c r="PM98" s="16"/>
      <c r="PN98" s="16"/>
      <c r="PO98" s="16"/>
      <c r="PP98" s="16"/>
      <c r="PQ98" s="16"/>
      <c r="PR98" s="16"/>
      <c r="PS98" s="16"/>
      <c r="PT98" s="16"/>
      <c r="PU98" s="16"/>
      <c r="PV98" s="16"/>
      <c r="PW98" s="16"/>
      <c r="PX98" s="16"/>
      <c r="PY98" s="16"/>
      <c r="PZ98" s="16"/>
      <c r="QA98" s="16"/>
      <c r="QB98" s="16"/>
      <c r="QC98" s="16"/>
      <c r="QD98" s="16"/>
      <c r="QE98" s="16"/>
      <c r="QF98" s="16"/>
      <c r="QG98" s="16"/>
      <c r="QH98" s="16"/>
      <c r="QI98" s="16"/>
      <c r="QJ98" s="16"/>
      <c r="QK98" s="16"/>
      <c r="QL98" s="16"/>
      <c r="QM98" s="16"/>
      <c r="QN98" s="16"/>
      <c r="QO98" s="16"/>
      <c r="QP98" s="16"/>
      <c r="QQ98" s="16"/>
      <c r="QR98" s="16"/>
      <c r="QS98" s="16"/>
      <c r="QT98" s="16"/>
      <c r="QU98" s="16"/>
      <c r="QV98" s="16"/>
      <c r="QW98" s="16"/>
      <c r="QX98" s="16"/>
      <c r="QY98" s="16"/>
      <c r="QZ98" s="16"/>
      <c r="RA98" s="16"/>
      <c r="RB98" s="16"/>
      <c r="RC98" s="16"/>
      <c r="RD98" s="16"/>
      <c r="RE98" s="16"/>
      <c r="RF98" s="16"/>
      <c r="RG98" s="16"/>
      <c r="RH98" s="16"/>
      <c r="RI98" s="16"/>
      <c r="RJ98" s="16"/>
      <c r="RK98" s="16"/>
      <c r="RL98" s="16"/>
      <c r="RM98" s="16"/>
      <c r="RN98" s="16"/>
      <c r="RO98" s="16"/>
      <c r="RP98" s="16"/>
      <c r="RQ98" s="16"/>
      <c r="RR98" s="16"/>
      <c r="RS98" s="16"/>
      <c r="RT98" s="16"/>
      <c r="RU98" s="16"/>
      <c r="RV98" s="16"/>
      <c r="RW98" s="16"/>
      <c r="RX98" s="16"/>
      <c r="RY98" s="16"/>
      <c r="RZ98" s="16"/>
      <c r="SA98" s="16"/>
      <c r="SB98" s="16"/>
      <c r="SC98" s="16"/>
      <c r="SD98" s="16"/>
      <c r="SE98" s="16"/>
      <c r="SF98" s="16"/>
      <c r="SG98" s="16"/>
      <c r="SH98" s="16"/>
      <c r="SI98" s="16"/>
      <c r="SJ98" s="16"/>
      <c r="SK98" s="16"/>
      <c r="SL98" s="16"/>
      <c r="SM98" s="16"/>
      <c r="SN98" s="16"/>
      <c r="SO98" s="16"/>
      <c r="SP98" s="16"/>
      <c r="SQ98" s="16"/>
      <c r="SR98" s="16"/>
      <c r="SS98" s="16"/>
      <c r="ST98" s="16"/>
      <c r="SU98" s="16"/>
      <c r="SV98" s="16"/>
      <c r="SW98" s="16"/>
      <c r="SX98" s="16"/>
      <c r="SY98" s="16"/>
      <c r="SZ98" s="16"/>
      <c r="TA98" s="16"/>
      <c r="TB98" s="16"/>
      <c r="TC98" s="16"/>
      <c r="TD98" s="16"/>
      <c r="TE98" s="16"/>
      <c r="TF98" s="16"/>
      <c r="TG98" s="16"/>
      <c r="TH98" s="16"/>
      <c r="TI98" s="16"/>
      <c r="TJ98" s="16"/>
      <c r="TK98" s="16"/>
      <c r="TL98" s="16"/>
      <c r="TM98" s="16"/>
      <c r="TN98" s="16"/>
      <c r="TO98" s="16"/>
      <c r="TP98" s="16"/>
      <c r="TQ98" s="16"/>
      <c r="TR98" s="16"/>
      <c r="TS98" s="16"/>
      <c r="TT98" s="16"/>
      <c r="TU98" s="16"/>
      <c r="TV98" s="16"/>
      <c r="TW98" s="16"/>
      <c r="TX98" s="16"/>
      <c r="TY98" s="16"/>
      <c r="TZ98" s="16"/>
      <c r="UA98" s="16"/>
      <c r="UB98" s="16"/>
      <c r="UC98" s="16"/>
      <c r="UD98" s="16"/>
      <c r="UE98" s="16"/>
      <c r="UF98" s="16"/>
      <c r="UG98" s="16"/>
      <c r="UH98" s="16"/>
      <c r="UI98" s="16"/>
      <c r="UJ98" s="16"/>
      <c r="UK98" s="16"/>
      <c r="UL98" s="16"/>
      <c r="UM98" s="16"/>
      <c r="UN98" s="16"/>
      <c r="UO98" s="16"/>
      <c r="UP98" s="16"/>
      <c r="UQ98" s="16"/>
      <c r="UR98" s="16"/>
      <c r="US98" s="16"/>
      <c r="UT98" s="16"/>
      <c r="UU98" s="16"/>
      <c r="UV98" s="16"/>
      <c r="UW98" s="16"/>
      <c r="UX98" s="16"/>
      <c r="UY98" s="16"/>
      <c r="UZ98" s="16"/>
      <c r="VA98" s="16"/>
      <c r="VB98" s="16"/>
      <c r="VC98" s="16"/>
      <c r="VD98" s="16"/>
      <c r="VE98" s="16"/>
      <c r="VF98" s="16"/>
      <c r="VG98" s="16"/>
      <c r="VH98" s="16"/>
      <c r="VI98" s="16"/>
      <c r="VJ98" s="16"/>
      <c r="VK98" s="16"/>
      <c r="VL98" s="16"/>
      <c r="VM98" s="16"/>
      <c r="VN98" s="16"/>
      <c r="VO98" s="16"/>
      <c r="VP98" s="16"/>
      <c r="VQ98" s="16"/>
      <c r="VR98" s="16"/>
      <c r="VS98" s="16"/>
      <c r="VT98" s="16"/>
      <c r="VU98" s="16"/>
      <c r="VV98" s="16"/>
      <c r="VW98" s="16"/>
      <c r="VX98" s="16"/>
      <c r="VY98" s="16"/>
      <c r="VZ98" s="16"/>
      <c r="WA98" s="16"/>
      <c r="WB98" s="16"/>
      <c r="WC98" s="16"/>
      <c r="WD98" s="16"/>
      <c r="WE98" s="16"/>
      <c r="WF98" s="16"/>
      <c r="WG98" s="16"/>
      <c r="WH98" s="16"/>
      <c r="WI98" s="16"/>
      <c r="WJ98" s="16"/>
      <c r="WK98" s="16"/>
      <c r="WL98" s="16"/>
      <c r="WM98" s="16"/>
      <c r="WN98" s="16"/>
      <c r="WO98" s="16"/>
      <c r="WP98" s="16"/>
      <c r="WQ98" s="16"/>
      <c r="WR98" s="16"/>
      <c r="WS98" s="16"/>
      <c r="WT98" s="16"/>
      <c r="WU98" s="16"/>
      <c r="WV98" s="16"/>
      <c r="WW98" s="16"/>
      <c r="WX98" s="16"/>
      <c r="WY98" s="16"/>
      <c r="WZ98" s="16"/>
      <c r="XA98" s="16"/>
      <c r="XB98" s="16"/>
      <c r="XC98" s="16"/>
      <c r="XD98" s="16"/>
      <c r="XE98" s="16"/>
      <c r="XF98" s="16"/>
      <c r="XG98" s="16"/>
      <c r="XH98" s="16"/>
      <c r="XI98" s="16"/>
      <c r="XJ98" s="16"/>
      <c r="XK98" s="16"/>
      <c r="XL98" s="16"/>
      <c r="XM98" s="16"/>
      <c r="XN98" s="16"/>
      <c r="XO98" s="16"/>
      <c r="XP98" s="16"/>
      <c r="XQ98" s="16"/>
      <c r="XR98" s="16"/>
      <c r="XS98" s="16"/>
      <c r="XT98" s="16"/>
      <c r="XU98" s="16"/>
      <c r="XV98" s="16"/>
      <c r="XW98" s="16"/>
      <c r="XX98" s="16"/>
      <c r="XY98" s="16"/>
      <c r="XZ98" s="16"/>
      <c r="YA98" s="16"/>
      <c r="YB98" s="16"/>
      <c r="YC98" s="16"/>
      <c r="YD98" s="16"/>
      <c r="YE98" s="16"/>
      <c r="YF98" s="16"/>
      <c r="YG98" s="16"/>
      <c r="YH98" s="16"/>
      <c r="YI98" s="16"/>
      <c r="YJ98" s="16"/>
      <c r="YK98" s="16"/>
      <c r="YL98" s="16"/>
      <c r="YM98" s="16"/>
      <c r="YN98" s="16"/>
      <c r="YO98" s="16"/>
      <c r="YP98" s="16"/>
      <c r="YQ98" s="16"/>
      <c r="YR98" s="16"/>
      <c r="YS98" s="16"/>
      <c r="YT98" s="16"/>
      <c r="YU98" s="16"/>
      <c r="YV98" s="16"/>
      <c r="YW98" s="16"/>
      <c r="YX98" s="16"/>
      <c r="YY98" s="16"/>
      <c r="YZ98" s="16"/>
      <c r="ZA98" s="16"/>
      <c r="ZB98" s="16"/>
      <c r="ZC98" s="16"/>
      <c r="ZD98" s="16"/>
      <c r="ZE98" s="16"/>
      <c r="ZF98" s="16"/>
      <c r="ZG98" s="16"/>
      <c r="ZH98" s="16"/>
      <c r="ZI98" s="16"/>
      <c r="ZJ98" s="16"/>
      <c r="ZK98" s="16"/>
      <c r="ZL98" s="16"/>
      <c r="ZM98" s="16"/>
      <c r="ZN98" s="16"/>
      <c r="ZO98" s="16"/>
      <c r="ZP98" s="16"/>
      <c r="ZQ98" s="16"/>
      <c r="ZR98" s="16"/>
      <c r="ZS98" s="16"/>
      <c r="ZT98" s="16"/>
      <c r="ZU98" s="16"/>
      <c r="ZV98" s="16"/>
      <c r="ZW98" s="16"/>
      <c r="ZX98" s="16"/>
      <c r="ZY98" s="16"/>
      <c r="ZZ98" s="16"/>
      <c r="AAA98" s="16"/>
      <c r="AAB98" s="16"/>
      <c r="AAC98" s="16"/>
      <c r="AAD98" s="16"/>
      <c r="AAE98" s="16"/>
      <c r="AAF98" s="16"/>
      <c r="AAG98" s="16"/>
      <c r="AAH98" s="16"/>
      <c r="AAI98" s="16"/>
      <c r="AAJ98" s="16"/>
      <c r="AAK98" s="16"/>
      <c r="AAL98" s="16"/>
      <c r="AAM98" s="16"/>
      <c r="AAN98" s="16"/>
      <c r="AAO98" s="16"/>
      <c r="AAP98" s="16"/>
      <c r="AAQ98" s="16"/>
      <c r="AAR98" s="16"/>
      <c r="AAS98" s="16"/>
      <c r="AAT98" s="16"/>
      <c r="AAU98" s="16"/>
      <c r="AAV98" s="16"/>
      <c r="AAW98" s="16"/>
      <c r="AAX98" s="16"/>
      <c r="AAY98" s="16"/>
      <c r="AAZ98" s="16"/>
      <c r="ABA98" s="16"/>
      <c r="ABB98" s="16"/>
      <c r="ABC98" s="16"/>
      <c r="ABD98" s="16"/>
      <c r="ABE98" s="16"/>
      <c r="ABF98" s="16"/>
      <c r="ABG98" s="16"/>
      <c r="ABH98" s="16"/>
      <c r="ABI98" s="16"/>
      <c r="ABJ98" s="16"/>
      <c r="ABK98" s="16"/>
      <c r="ABL98" s="16"/>
      <c r="ABM98" s="16"/>
      <c r="ABN98" s="16"/>
      <c r="ABO98" s="16"/>
      <c r="ABP98" s="16"/>
      <c r="ABQ98" s="16"/>
      <c r="ABR98" s="16"/>
      <c r="ABS98" s="16"/>
      <c r="ABT98" s="16"/>
      <c r="ABU98" s="16"/>
      <c r="ABV98" s="16"/>
      <c r="ABW98" s="16"/>
      <c r="ABX98" s="16"/>
      <c r="ABY98" s="16"/>
      <c r="ABZ98" s="16"/>
      <c r="ACA98" s="16"/>
      <c r="ACB98" s="16"/>
      <c r="ACC98" s="16"/>
      <c r="ACD98" s="16"/>
      <c r="ACE98" s="16"/>
      <c r="ACF98" s="16"/>
      <c r="ACG98" s="16"/>
      <c r="ACH98" s="16"/>
      <c r="ACI98" s="16"/>
      <c r="ACJ98" s="16"/>
      <c r="ACK98" s="16"/>
      <c r="ACL98" s="16"/>
      <c r="ACM98" s="16"/>
      <c r="ACN98" s="16"/>
      <c r="ACO98" s="16"/>
      <c r="ACP98" s="16"/>
      <c r="ACQ98" s="16"/>
      <c r="ACR98" s="16"/>
      <c r="ACS98" s="16"/>
      <c r="ACT98" s="16"/>
      <c r="ACU98" s="16"/>
      <c r="ACV98" s="16"/>
      <c r="ACW98" s="16"/>
      <c r="ACX98" s="16"/>
      <c r="ACY98" s="16"/>
      <c r="ACZ98" s="16"/>
      <c r="ADA98" s="16"/>
      <c r="ADB98" s="16"/>
      <c r="ADC98" s="16"/>
      <c r="ADD98" s="16"/>
      <c r="ADE98" s="16"/>
      <c r="ADF98" s="16"/>
      <c r="ADG98" s="16"/>
      <c r="ADH98" s="16"/>
      <c r="ADI98" s="16"/>
      <c r="ADJ98" s="16"/>
      <c r="ADK98" s="16"/>
      <c r="ADL98" s="16"/>
      <c r="ADM98" s="16"/>
      <c r="ADN98" s="16"/>
      <c r="ADO98" s="16"/>
      <c r="ADP98" s="16"/>
      <c r="ADQ98" s="16"/>
      <c r="ADR98" s="16"/>
      <c r="ADS98" s="16"/>
      <c r="ADT98" s="16"/>
      <c r="ADU98" s="16"/>
      <c r="ADV98" s="16"/>
      <c r="ADW98" s="16"/>
      <c r="ADX98" s="16"/>
      <c r="ADY98" s="16"/>
      <c r="ADZ98" s="16"/>
      <c r="AEA98" s="16"/>
      <c r="AEB98" s="16"/>
      <c r="AEC98" s="16"/>
      <c r="AED98" s="16"/>
      <c r="AEE98" s="16"/>
      <c r="AEF98" s="16"/>
      <c r="AEG98" s="16"/>
      <c r="AEH98" s="16"/>
      <c r="AEI98" s="16"/>
      <c r="AEJ98" s="16"/>
      <c r="AEK98" s="16"/>
      <c r="AEL98" s="16"/>
      <c r="AEM98" s="16"/>
      <c r="AEN98" s="16"/>
      <c r="AEO98" s="16"/>
      <c r="AEP98" s="16"/>
      <c r="AEQ98" s="16"/>
      <c r="AER98" s="16"/>
      <c r="AES98" s="16"/>
      <c r="AET98" s="16"/>
      <c r="AEU98" s="16"/>
      <c r="AEV98" s="16"/>
      <c r="AEW98" s="16"/>
      <c r="AEX98" s="16"/>
      <c r="AEY98" s="16"/>
      <c r="AEZ98" s="16"/>
      <c r="AFA98" s="16"/>
      <c r="AFB98" s="16"/>
      <c r="AFC98" s="16"/>
      <c r="AFD98" s="16"/>
      <c r="AFE98" s="16"/>
      <c r="AFF98" s="16"/>
      <c r="AFG98" s="16"/>
      <c r="AFH98" s="16"/>
      <c r="AFI98" s="16"/>
      <c r="AFJ98" s="16"/>
      <c r="AFK98" s="16"/>
      <c r="AFL98" s="16"/>
      <c r="AFM98" s="16"/>
      <c r="AFN98" s="16"/>
      <c r="AFO98" s="16"/>
      <c r="AFP98" s="16"/>
      <c r="AFQ98" s="16"/>
      <c r="AFR98" s="16"/>
      <c r="AFS98" s="16"/>
      <c r="AFT98" s="16"/>
      <c r="AFU98" s="16"/>
      <c r="AFV98" s="16"/>
      <c r="AFW98" s="16"/>
      <c r="AFX98" s="16"/>
      <c r="AFY98" s="16"/>
      <c r="AFZ98" s="16"/>
      <c r="AGA98" s="16"/>
      <c r="AGB98" s="16"/>
      <c r="AGC98" s="16"/>
      <c r="AGD98" s="16"/>
      <c r="AGE98" s="16"/>
      <c r="AGF98" s="16"/>
      <c r="AGG98" s="16"/>
      <c r="AGH98" s="16"/>
      <c r="AGI98" s="16"/>
      <c r="AGJ98" s="16"/>
      <c r="AGK98" s="16"/>
      <c r="AGL98" s="16"/>
      <c r="AGM98" s="16"/>
      <c r="AGN98" s="16"/>
      <c r="AGO98" s="16"/>
      <c r="AGP98" s="16"/>
      <c r="AGQ98" s="16"/>
      <c r="AGR98" s="16"/>
      <c r="AGS98" s="16"/>
      <c r="AGT98" s="16"/>
      <c r="AGU98" s="16"/>
      <c r="AGV98" s="16"/>
      <c r="AGW98" s="16"/>
      <c r="AGX98" s="16"/>
      <c r="AGY98" s="16"/>
      <c r="AGZ98" s="16"/>
      <c r="AHA98" s="16"/>
      <c r="AHB98" s="16"/>
      <c r="AHC98" s="16"/>
      <c r="AHD98" s="16"/>
      <c r="AHE98" s="16"/>
      <c r="AHF98" s="16"/>
      <c r="AHG98" s="16"/>
      <c r="AHH98" s="16"/>
      <c r="AHI98" s="16"/>
      <c r="AHJ98" s="16"/>
      <c r="AHK98" s="16"/>
      <c r="AHL98" s="16"/>
      <c r="AHM98" s="16"/>
      <c r="AHN98" s="16"/>
      <c r="AHO98" s="16"/>
      <c r="AHP98" s="16"/>
      <c r="AHQ98" s="16"/>
      <c r="AHR98" s="16"/>
      <c r="AHS98" s="16"/>
      <c r="AHT98" s="16"/>
      <c r="AHU98" s="16"/>
      <c r="AHV98" s="16"/>
      <c r="AHW98" s="16"/>
      <c r="AHX98" s="16"/>
      <c r="AHY98" s="16"/>
      <c r="AHZ98" s="16"/>
      <c r="AIA98" s="16"/>
      <c r="AIB98" s="16"/>
      <c r="AIC98" s="16"/>
      <c r="AID98" s="16"/>
      <c r="AIE98" s="16"/>
      <c r="AIF98" s="16"/>
      <c r="AIG98" s="16"/>
      <c r="AIH98" s="16"/>
      <c r="AII98" s="16"/>
      <c r="AIJ98" s="16"/>
      <c r="AIK98" s="16"/>
      <c r="AIL98" s="16"/>
      <c r="AIM98" s="16"/>
      <c r="AIN98" s="16"/>
      <c r="AIO98" s="16"/>
      <c r="AIP98" s="16"/>
      <c r="AIQ98" s="16"/>
      <c r="AIR98" s="16"/>
      <c r="AIS98" s="16"/>
      <c r="AIT98" s="16"/>
      <c r="AIU98" s="16"/>
      <c r="AIV98" s="16"/>
      <c r="AIW98" s="16"/>
      <c r="AIX98" s="16"/>
      <c r="AIY98" s="16"/>
      <c r="AIZ98" s="16"/>
      <c r="AJA98" s="16"/>
      <c r="AJB98" s="16"/>
      <c r="AJC98" s="16"/>
      <c r="AJD98" s="16"/>
      <c r="AJE98" s="16"/>
      <c r="AJF98" s="16"/>
      <c r="AJG98" s="16"/>
      <c r="AJH98" s="16"/>
      <c r="AJI98" s="16"/>
      <c r="AJJ98" s="16"/>
      <c r="AJK98" s="16"/>
      <c r="AJL98" s="16"/>
      <c r="AJM98" s="16"/>
      <c r="AJN98" s="16"/>
      <c r="AJO98" s="16"/>
      <c r="AJP98" s="16"/>
      <c r="AJQ98" s="16"/>
      <c r="AJR98" s="16"/>
      <c r="AJS98" s="16"/>
      <c r="AJT98" s="16"/>
      <c r="AJU98" s="16"/>
      <c r="AJV98" s="16"/>
      <c r="AJW98" s="16"/>
      <c r="AJX98" s="16"/>
      <c r="AJY98" s="16"/>
      <c r="AJZ98" s="16"/>
      <c r="AKA98" s="16"/>
      <c r="AKB98" s="16"/>
      <c r="AKC98" s="16"/>
      <c r="AKD98" s="16"/>
      <c r="AKE98" s="16"/>
      <c r="AKF98" s="16"/>
      <c r="AKG98" s="16"/>
      <c r="AKH98" s="16"/>
      <c r="AKI98" s="16"/>
      <c r="AKJ98" s="16"/>
      <c r="AKK98" s="16"/>
      <c r="AKL98" s="16"/>
      <c r="AKM98" s="16"/>
      <c r="AKN98" s="16"/>
      <c r="AKO98" s="16"/>
      <c r="AKP98" s="16"/>
      <c r="AKQ98" s="16"/>
      <c r="AKR98" s="16"/>
      <c r="AKS98" s="16"/>
      <c r="AKT98" s="16"/>
      <c r="AKU98" s="16"/>
      <c r="AKV98" s="16"/>
      <c r="AKW98" s="16"/>
      <c r="AKX98" s="16"/>
      <c r="AKY98" s="16"/>
      <c r="AKZ98" s="16"/>
      <c r="ALA98" s="16"/>
      <c r="ALB98" s="16"/>
      <c r="ALC98" s="16"/>
      <c r="ALD98" s="16"/>
      <c r="ALE98" s="16"/>
      <c r="ALF98" s="16"/>
      <c r="ALG98" s="16"/>
      <c r="ALH98" s="16"/>
      <c r="ALI98" s="16"/>
      <c r="ALJ98" s="16"/>
      <c r="ALK98" s="16"/>
      <c r="ALL98" s="16"/>
      <c r="ALM98" s="16"/>
      <c r="ALN98" s="16"/>
      <c r="ALO98" s="16"/>
      <c r="ALP98" s="16"/>
      <c r="ALQ98" s="16"/>
      <c r="ALR98" s="16"/>
      <c r="ALS98" s="16"/>
      <c r="ALT98" s="16"/>
      <c r="ALU98" s="16"/>
      <c r="ALV98" s="16"/>
      <c r="ALW98" s="16"/>
      <c r="ALX98" s="16"/>
      <c r="ALY98" s="16"/>
      <c r="ALZ98" s="16"/>
      <c r="AMA98" s="16"/>
      <c r="AMB98" s="16"/>
      <c r="AMC98" s="16"/>
      <c r="AMD98" s="16"/>
      <c r="AME98" s="16"/>
      <c r="AMF98" s="16"/>
      <c r="AMG98" s="16"/>
      <c r="AMH98" s="16"/>
      <c r="AMI98" s="16"/>
      <c r="AMJ98" s="16"/>
      <c r="AMK98" s="16"/>
      <c r="AML98" s="16"/>
      <c r="AMM98" s="16"/>
      <c r="AMN98" s="16"/>
      <c r="AMO98" s="16"/>
      <c r="AMP98" s="16"/>
      <c r="AMQ98" s="16"/>
      <c r="AMR98" s="16"/>
      <c r="AMS98" s="16"/>
      <c r="AMT98" s="16"/>
      <c r="AMU98" s="16"/>
      <c r="AMV98" s="16"/>
      <c r="AMW98" s="16"/>
      <c r="AMX98" s="16"/>
      <c r="AMY98" s="16"/>
      <c r="AMZ98" s="16"/>
      <c r="ANA98" s="16"/>
      <c r="ANB98" s="16"/>
      <c r="ANC98" s="16"/>
      <c r="AND98" s="16"/>
      <c r="ANE98" s="16"/>
      <c r="ANF98" s="16"/>
      <c r="ANG98" s="16"/>
      <c r="ANH98" s="16"/>
      <c r="ANI98" s="16"/>
      <c r="ANJ98" s="16"/>
      <c r="ANK98" s="16"/>
      <c r="ANL98" s="16"/>
      <c r="ANM98" s="16"/>
      <c r="ANN98" s="16"/>
      <c r="ANO98" s="16"/>
      <c r="ANP98" s="16"/>
      <c r="ANQ98" s="16"/>
      <c r="ANR98" s="16"/>
      <c r="ANS98" s="16"/>
      <c r="ANT98" s="16"/>
      <c r="ANU98" s="16"/>
      <c r="ANV98" s="16"/>
      <c r="ANW98" s="16"/>
      <c r="ANX98" s="16"/>
      <c r="ANY98" s="16"/>
      <c r="ANZ98" s="16"/>
      <c r="AOA98" s="16"/>
      <c r="AOB98" s="16"/>
      <c r="AOC98" s="16"/>
      <c r="AOD98" s="16"/>
      <c r="AOE98" s="16"/>
      <c r="AOF98" s="16"/>
      <c r="AOG98" s="16"/>
      <c r="AOH98" s="16"/>
      <c r="AOI98" s="16"/>
      <c r="AOJ98" s="16"/>
      <c r="AOK98" s="16"/>
      <c r="AOL98" s="16"/>
      <c r="AOM98" s="16"/>
      <c r="AON98" s="16"/>
      <c r="AOO98" s="16"/>
      <c r="AOP98" s="16"/>
      <c r="AOQ98" s="16"/>
      <c r="AOR98" s="16"/>
      <c r="AOS98" s="16"/>
      <c r="AOT98" s="16"/>
      <c r="AOU98" s="16"/>
      <c r="AOV98" s="16"/>
      <c r="AOW98" s="16"/>
      <c r="AOX98" s="16"/>
      <c r="AOY98" s="16"/>
      <c r="AOZ98" s="16"/>
      <c r="APA98" s="16"/>
      <c r="APB98" s="16"/>
      <c r="APC98" s="16"/>
      <c r="APD98" s="16"/>
      <c r="APE98" s="16"/>
      <c r="APF98" s="16"/>
      <c r="APG98" s="16"/>
      <c r="APH98" s="16"/>
      <c r="API98" s="16"/>
      <c r="APJ98" s="16"/>
      <c r="APK98" s="16"/>
      <c r="APL98" s="16"/>
      <c r="APM98" s="16"/>
      <c r="APN98" s="16"/>
      <c r="APO98" s="16"/>
      <c r="APP98" s="16"/>
      <c r="APQ98" s="16"/>
      <c r="APR98" s="16"/>
      <c r="APS98" s="16"/>
      <c r="APT98" s="16"/>
      <c r="APU98" s="16"/>
      <c r="APV98" s="16"/>
      <c r="APW98" s="16"/>
      <c r="APX98" s="16"/>
      <c r="APY98" s="16"/>
      <c r="APZ98" s="16"/>
      <c r="AQA98" s="16"/>
      <c r="AQB98" s="16"/>
      <c r="AQC98" s="16"/>
      <c r="AQD98" s="16"/>
      <c r="AQE98" s="16"/>
      <c r="AQF98" s="16"/>
      <c r="AQG98" s="16"/>
      <c r="AQH98" s="16"/>
      <c r="AQI98" s="16"/>
      <c r="AQJ98" s="16"/>
      <c r="AQK98" s="16"/>
      <c r="AQL98" s="16"/>
      <c r="AQM98" s="16"/>
      <c r="AQN98" s="16"/>
      <c r="AQO98" s="16"/>
      <c r="AQP98" s="16"/>
      <c r="AQQ98" s="16"/>
      <c r="AQR98" s="16"/>
      <c r="AQS98" s="16"/>
      <c r="AQT98" s="16"/>
      <c r="AQU98" s="16"/>
      <c r="AQV98" s="16"/>
      <c r="AQW98" s="16"/>
      <c r="AQX98" s="16"/>
      <c r="AQY98" s="16"/>
      <c r="AQZ98" s="16"/>
      <c r="ARA98" s="16"/>
      <c r="ARB98" s="16"/>
      <c r="ARC98" s="16"/>
      <c r="ARD98" s="16"/>
      <c r="ARE98" s="16"/>
      <c r="ARF98" s="16"/>
      <c r="ARG98" s="16"/>
      <c r="ARH98" s="16"/>
      <c r="ARI98" s="16"/>
      <c r="ARJ98" s="16"/>
      <c r="ARK98" s="16"/>
      <c r="ARL98" s="16"/>
      <c r="ARM98" s="16"/>
      <c r="ARN98" s="16"/>
      <c r="ARO98" s="16"/>
      <c r="ARP98" s="16"/>
      <c r="ARQ98" s="16"/>
      <c r="ARR98" s="16"/>
      <c r="ARS98" s="16"/>
      <c r="ART98" s="16"/>
      <c r="ARU98" s="16"/>
      <c r="ARV98" s="16"/>
      <c r="ARW98" s="16"/>
      <c r="ARX98" s="16"/>
      <c r="ARY98" s="16"/>
      <c r="ARZ98" s="16"/>
      <c r="ASA98" s="16"/>
      <c r="ASB98" s="16"/>
      <c r="ASC98" s="16"/>
      <c r="ASD98" s="16"/>
      <c r="ASE98" s="16"/>
      <c r="ASF98" s="16"/>
      <c r="ASG98" s="16"/>
      <c r="ASH98" s="16"/>
      <c r="ASI98" s="16"/>
      <c r="ASJ98" s="16"/>
      <c r="ASK98" s="16"/>
      <c r="ASL98" s="16"/>
      <c r="ASM98" s="16"/>
      <c r="ASN98" s="16"/>
      <c r="ASO98" s="16"/>
      <c r="ASP98" s="16"/>
      <c r="ASQ98" s="16"/>
      <c r="ASR98" s="16"/>
      <c r="ASS98" s="16"/>
      <c r="AST98" s="16"/>
      <c r="ASU98" s="16"/>
      <c r="ASV98" s="16"/>
      <c r="ASW98" s="16"/>
      <c r="ASX98" s="16"/>
      <c r="ASY98" s="16"/>
      <c r="ASZ98" s="16"/>
      <c r="ATA98" s="16"/>
      <c r="ATB98" s="16"/>
      <c r="ATC98" s="16"/>
      <c r="ATD98" s="16"/>
      <c r="ATE98" s="16"/>
      <c r="ATF98" s="16"/>
      <c r="ATG98" s="16"/>
      <c r="ATH98" s="16"/>
      <c r="ATI98" s="16"/>
      <c r="ATJ98" s="16"/>
      <c r="ATK98" s="16"/>
      <c r="ATL98" s="16"/>
      <c r="ATM98" s="16"/>
      <c r="ATN98" s="16"/>
      <c r="ATO98" s="16"/>
      <c r="ATP98" s="16"/>
      <c r="ATQ98" s="16"/>
      <c r="ATR98" s="16"/>
      <c r="ATS98" s="16"/>
      <c r="ATT98" s="16"/>
      <c r="ATU98" s="16"/>
      <c r="ATV98" s="16"/>
      <c r="ATW98" s="16"/>
      <c r="ATX98" s="16"/>
      <c r="ATY98" s="16"/>
      <c r="ATZ98" s="16"/>
      <c r="AUA98" s="16"/>
      <c r="AUB98" s="16"/>
      <c r="AUC98" s="16"/>
      <c r="AUD98" s="16"/>
      <c r="AUE98" s="16"/>
      <c r="AUF98" s="16"/>
      <c r="AUG98" s="16"/>
      <c r="AUH98" s="16"/>
      <c r="AUI98" s="16"/>
      <c r="AUJ98" s="16"/>
      <c r="AUK98" s="16"/>
      <c r="AUL98" s="16"/>
      <c r="AUM98" s="16"/>
      <c r="AUN98" s="16"/>
      <c r="AUO98" s="16"/>
      <c r="AUP98" s="16"/>
      <c r="AUQ98" s="16"/>
      <c r="AUR98" s="16"/>
      <c r="AUS98" s="16"/>
      <c r="AUT98" s="16"/>
      <c r="AUU98" s="16"/>
      <c r="AUV98" s="16"/>
      <c r="AUW98" s="16"/>
      <c r="AUX98" s="16"/>
      <c r="AUY98" s="16"/>
      <c r="AUZ98" s="16"/>
      <c r="AVA98" s="16"/>
      <c r="AVB98" s="16"/>
      <c r="AVC98" s="16"/>
      <c r="AVD98" s="16"/>
      <c r="AVE98" s="16"/>
      <c r="AVF98" s="16"/>
      <c r="AVG98" s="16"/>
      <c r="AVH98" s="16"/>
      <c r="AVI98" s="16"/>
      <c r="AVJ98" s="16"/>
      <c r="AVK98" s="16"/>
      <c r="AVL98" s="16"/>
      <c r="AVM98" s="16"/>
      <c r="AVN98" s="16"/>
      <c r="AVO98" s="16"/>
      <c r="AVP98" s="16"/>
      <c r="AVQ98" s="16"/>
      <c r="AVR98" s="16"/>
      <c r="AVS98" s="16"/>
      <c r="AVT98" s="16"/>
      <c r="AVU98" s="16"/>
      <c r="AVV98" s="16"/>
      <c r="AVW98" s="16"/>
      <c r="AVX98" s="16"/>
      <c r="AVY98" s="16"/>
      <c r="AVZ98" s="16"/>
      <c r="AWA98" s="16"/>
      <c r="AWB98" s="16"/>
      <c r="AWC98" s="16"/>
      <c r="AWD98" s="16"/>
      <c r="AWE98" s="16"/>
      <c r="AWF98" s="16"/>
      <c r="AWG98" s="16"/>
      <c r="AWH98" s="16"/>
      <c r="AWI98" s="16"/>
      <c r="AWJ98" s="16"/>
      <c r="AWK98" s="16"/>
      <c r="AWL98" s="16"/>
      <c r="AWM98" s="16"/>
      <c r="AWN98" s="16"/>
      <c r="AWO98" s="16"/>
      <c r="AWP98" s="16"/>
      <c r="AWQ98" s="16"/>
      <c r="AWR98" s="16"/>
      <c r="AWS98" s="16"/>
      <c r="AWT98" s="16"/>
      <c r="AWU98" s="16"/>
      <c r="AWV98" s="16"/>
      <c r="AWW98" s="16"/>
      <c r="AWX98" s="16"/>
      <c r="AWY98" s="16"/>
      <c r="AWZ98" s="16"/>
      <c r="AXA98" s="16"/>
      <c r="AXB98" s="16"/>
      <c r="AXC98" s="16"/>
      <c r="AXD98" s="16"/>
      <c r="AXE98" s="16"/>
      <c r="AXF98" s="16"/>
      <c r="AXG98" s="16"/>
      <c r="AXH98" s="16"/>
      <c r="AXI98" s="16"/>
      <c r="AXJ98" s="16"/>
      <c r="AXK98" s="16"/>
      <c r="AXL98" s="16"/>
      <c r="AXM98" s="16"/>
      <c r="AXN98" s="16"/>
      <c r="AXO98" s="16"/>
      <c r="AXP98" s="16"/>
      <c r="AXQ98" s="16"/>
      <c r="AXR98" s="16"/>
      <c r="AXS98" s="16"/>
      <c r="AXT98" s="16"/>
      <c r="AXU98" s="16"/>
      <c r="AXV98" s="16"/>
      <c r="AXW98" s="16"/>
      <c r="AXX98" s="16"/>
      <c r="AXY98" s="16"/>
      <c r="AXZ98" s="16"/>
      <c r="AYA98" s="16"/>
      <c r="AYB98" s="16"/>
      <c r="AYC98" s="16"/>
      <c r="AYD98" s="16"/>
      <c r="AYE98" s="16"/>
      <c r="AYF98" s="16"/>
      <c r="AYG98" s="16"/>
      <c r="AYH98" s="16"/>
      <c r="AYI98" s="16"/>
      <c r="AYJ98" s="16"/>
      <c r="AYK98" s="16"/>
      <c r="AYL98" s="16"/>
      <c r="AYM98" s="16"/>
      <c r="AYN98" s="16"/>
      <c r="AYO98" s="16"/>
      <c r="AYP98" s="16"/>
      <c r="AYQ98" s="16"/>
      <c r="AYR98" s="16"/>
      <c r="AYS98" s="16"/>
      <c r="AYT98" s="16"/>
      <c r="AYU98" s="16"/>
      <c r="AYV98" s="16"/>
      <c r="AYW98" s="16"/>
      <c r="AYX98" s="16"/>
      <c r="AYY98" s="16"/>
      <c r="AYZ98" s="16"/>
      <c r="AZA98" s="16"/>
      <c r="AZB98" s="16"/>
      <c r="AZC98" s="16"/>
      <c r="AZD98" s="16"/>
      <c r="AZE98" s="16"/>
      <c r="AZF98" s="16"/>
      <c r="AZG98" s="16"/>
      <c r="AZH98" s="16"/>
      <c r="AZI98" s="16"/>
      <c r="AZJ98" s="16"/>
      <c r="AZK98" s="16"/>
      <c r="AZL98" s="16"/>
      <c r="AZM98" s="16"/>
      <c r="AZN98" s="16"/>
      <c r="AZO98" s="16"/>
      <c r="AZP98" s="16"/>
      <c r="AZQ98" s="16"/>
      <c r="AZR98" s="16"/>
      <c r="AZS98" s="16"/>
      <c r="AZT98" s="16"/>
      <c r="AZU98" s="16"/>
      <c r="AZV98" s="16"/>
      <c r="AZW98" s="16"/>
      <c r="AZX98" s="16"/>
      <c r="AZY98" s="16"/>
      <c r="AZZ98" s="16"/>
      <c r="BAA98" s="16"/>
      <c r="BAB98" s="16"/>
      <c r="BAC98" s="16"/>
      <c r="BAD98" s="16"/>
      <c r="BAE98" s="16"/>
      <c r="BAF98" s="16"/>
      <c r="BAG98" s="16"/>
      <c r="BAH98" s="16"/>
      <c r="BAI98" s="16"/>
      <c r="BAJ98" s="16"/>
      <c r="BAK98" s="16"/>
      <c r="BAL98" s="16"/>
      <c r="BAM98" s="16"/>
      <c r="BAN98" s="16"/>
      <c r="BAO98" s="16"/>
      <c r="BAP98" s="16"/>
      <c r="BAQ98" s="16"/>
      <c r="BAR98" s="16"/>
      <c r="BAS98" s="16"/>
      <c r="BAT98" s="16"/>
      <c r="BAU98" s="16"/>
      <c r="BAV98" s="16"/>
      <c r="BAW98" s="16"/>
      <c r="BAX98" s="16"/>
      <c r="BAY98" s="16"/>
      <c r="BAZ98" s="16"/>
      <c r="BBA98" s="16"/>
      <c r="BBB98" s="16"/>
      <c r="BBC98" s="16"/>
      <c r="BBD98" s="16"/>
      <c r="BBE98" s="16"/>
      <c r="BBF98" s="16"/>
      <c r="BBG98" s="16"/>
      <c r="BBH98" s="16"/>
      <c r="BBI98" s="16"/>
      <c r="BBJ98" s="16"/>
      <c r="BBK98" s="16"/>
      <c r="BBL98" s="16"/>
      <c r="BBM98" s="16"/>
      <c r="BBN98" s="16"/>
      <c r="BBO98" s="16"/>
      <c r="BBP98" s="16"/>
      <c r="BBQ98" s="16"/>
      <c r="BBR98" s="16"/>
      <c r="BBS98" s="16"/>
      <c r="BBT98" s="16"/>
      <c r="BBU98" s="16"/>
      <c r="BBV98" s="16"/>
      <c r="BBW98" s="16"/>
      <c r="BBX98" s="16"/>
      <c r="BBY98" s="16"/>
      <c r="BBZ98" s="16"/>
      <c r="BCA98" s="16"/>
      <c r="BCB98" s="16"/>
      <c r="BCC98" s="16"/>
      <c r="BCD98" s="16"/>
      <c r="BCE98" s="16"/>
      <c r="BCF98" s="16"/>
      <c r="BCG98" s="16"/>
      <c r="BCH98" s="16"/>
      <c r="BCI98" s="16"/>
      <c r="BCJ98" s="16"/>
      <c r="BCK98" s="16"/>
      <c r="BCL98" s="16"/>
      <c r="BCM98" s="16"/>
      <c r="BCN98" s="16"/>
      <c r="BCO98" s="16"/>
      <c r="BCP98" s="16"/>
      <c r="BCQ98" s="16"/>
      <c r="BCR98" s="16"/>
      <c r="BCS98" s="16"/>
      <c r="BCT98" s="16"/>
      <c r="BCU98" s="16"/>
      <c r="BCV98" s="16"/>
      <c r="BCW98" s="16"/>
      <c r="BCX98" s="16"/>
      <c r="BCY98" s="16"/>
      <c r="BCZ98" s="16"/>
      <c r="BDA98" s="16"/>
      <c r="BDB98" s="16"/>
      <c r="BDC98" s="16"/>
      <c r="BDD98" s="16"/>
      <c r="BDE98" s="16"/>
      <c r="BDF98" s="16"/>
      <c r="BDG98" s="16"/>
      <c r="BDH98" s="16"/>
      <c r="BDI98" s="16"/>
      <c r="BDJ98" s="16"/>
      <c r="BDK98" s="16"/>
      <c r="BDL98" s="16"/>
      <c r="BDM98" s="16"/>
      <c r="BDN98" s="16"/>
      <c r="BDO98" s="16"/>
      <c r="BDP98" s="16"/>
      <c r="BDQ98" s="16"/>
      <c r="BDR98" s="16"/>
      <c r="BDS98" s="16"/>
      <c r="BDT98" s="16"/>
      <c r="BDU98" s="16"/>
      <c r="BDV98" s="16"/>
      <c r="BDW98" s="16"/>
      <c r="BDX98" s="16"/>
      <c r="BDY98" s="16"/>
      <c r="BDZ98" s="16"/>
      <c r="BEA98" s="16"/>
      <c r="BEB98" s="16"/>
      <c r="BEC98" s="16"/>
      <c r="BED98" s="16"/>
      <c r="BEE98" s="16"/>
      <c r="BEF98" s="16"/>
      <c r="BEG98" s="16"/>
      <c r="BEH98" s="16"/>
      <c r="BEI98" s="16"/>
      <c r="BEJ98" s="16"/>
      <c r="BEK98" s="16"/>
      <c r="BEL98" s="16"/>
      <c r="BEM98" s="16"/>
      <c r="BEN98" s="16"/>
      <c r="BEO98" s="16"/>
      <c r="BEP98" s="16"/>
      <c r="BEQ98" s="16"/>
      <c r="BER98" s="16"/>
      <c r="BES98" s="16"/>
      <c r="BET98" s="16"/>
      <c r="BEU98" s="16"/>
      <c r="BEV98" s="16"/>
      <c r="BEW98" s="16"/>
      <c r="BEX98" s="16"/>
      <c r="BEY98" s="16"/>
      <c r="BEZ98" s="16"/>
      <c r="BFA98" s="16"/>
      <c r="BFB98" s="16"/>
      <c r="BFC98" s="16"/>
      <c r="BFD98" s="16"/>
      <c r="BFE98" s="16"/>
      <c r="BFF98" s="16"/>
      <c r="BFG98" s="16"/>
      <c r="BFH98" s="16"/>
      <c r="BFI98" s="16"/>
      <c r="BFJ98" s="16"/>
      <c r="BFK98" s="16"/>
      <c r="BFL98" s="16"/>
      <c r="BFM98" s="16"/>
      <c r="BFN98" s="16"/>
      <c r="BFO98" s="16"/>
      <c r="BFP98" s="16"/>
      <c r="BFQ98" s="16"/>
      <c r="BFR98" s="16"/>
      <c r="BFS98" s="16"/>
      <c r="BFT98" s="16"/>
      <c r="BFU98" s="16"/>
      <c r="BFV98" s="16"/>
      <c r="BFW98" s="16"/>
      <c r="BFX98" s="16"/>
      <c r="BFY98" s="16"/>
      <c r="BFZ98" s="16"/>
      <c r="BGA98" s="16"/>
      <c r="BGB98" s="16"/>
      <c r="BGC98" s="16"/>
      <c r="BGD98" s="16"/>
      <c r="BGE98" s="16"/>
      <c r="BGF98" s="16"/>
      <c r="BGG98" s="16"/>
      <c r="BGH98" s="16"/>
      <c r="BGI98" s="16"/>
      <c r="BGJ98" s="16"/>
      <c r="BGK98" s="16"/>
      <c r="BGL98" s="16"/>
      <c r="BGM98" s="16"/>
      <c r="BGN98" s="16"/>
      <c r="BGO98" s="16"/>
      <c r="BGP98" s="16"/>
      <c r="BGQ98" s="16"/>
      <c r="BGR98" s="16"/>
      <c r="BGS98" s="16"/>
      <c r="BGT98" s="16"/>
      <c r="BGU98" s="16"/>
      <c r="BGV98" s="16"/>
      <c r="BGW98" s="16"/>
      <c r="BGX98" s="16"/>
      <c r="BGY98" s="16"/>
      <c r="BGZ98" s="16"/>
      <c r="BHA98" s="16"/>
      <c r="BHB98" s="16"/>
      <c r="BHC98" s="16"/>
      <c r="BHD98" s="16"/>
      <c r="BHE98" s="16"/>
      <c r="BHF98" s="16"/>
      <c r="BHG98" s="16"/>
      <c r="BHH98" s="16"/>
      <c r="BHI98" s="16"/>
      <c r="BHJ98" s="16"/>
      <c r="BHK98" s="16"/>
      <c r="BHL98" s="16"/>
      <c r="BHM98" s="16"/>
      <c r="BHN98" s="16"/>
      <c r="BHO98" s="16"/>
      <c r="BHP98" s="16"/>
      <c r="BHQ98" s="16"/>
      <c r="BHR98" s="16"/>
      <c r="BHS98" s="16"/>
      <c r="BHT98" s="16"/>
      <c r="BHU98" s="16"/>
      <c r="BHV98" s="16"/>
      <c r="BHW98" s="16"/>
      <c r="BHX98" s="16"/>
      <c r="BHY98" s="16"/>
      <c r="BHZ98" s="16"/>
      <c r="BIA98" s="16"/>
      <c r="BIB98" s="16"/>
      <c r="BIC98" s="16"/>
      <c r="BID98" s="16"/>
      <c r="BIE98" s="16"/>
      <c r="BIF98" s="16"/>
      <c r="BIG98" s="16"/>
      <c r="BIH98" s="16"/>
      <c r="BII98" s="16"/>
      <c r="BIJ98" s="16"/>
      <c r="BIK98" s="16"/>
      <c r="BIL98" s="16"/>
      <c r="BIM98" s="16"/>
      <c r="BIN98" s="16"/>
      <c r="BIO98" s="16"/>
      <c r="BIP98" s="16"/>
      <c r="BIQ98" s="16"/>
      <c r="BIR98" s="16"/>
      <c r="BIS98" s="16"/>
      <c r="BIT98" s="16"/>
      <c r="BIU98" s="16"/>
      <c r="BIV98" s="16"/>
      <c r="BIW98" s="16"/>
      <c r="BIX98" s="16"/>
      <c r="BIY98" s="16"/>
      <c r="BIZ98" s="16"/>
      <c r="BJA98" s="16"/>
      <c r="BJB98" s="16"/>
      <c r="BJC98" s="16"/>
      <c r="BJD98" s="16"/>
      <c r="BJE98" s="16"/>
      <c r="BJF98" s="16"/>
      <c r="BJG98" s="16"/>
      <c r="BJH98" s="16"/>
      <c r="BJI98" s="16"/>
      <c r="BJJ98" s="16"/>
      <c r="BJK98" s="16"/>
      <c r="BJL98" s="16"/>
      <c r="BJM98" s="16"/>
      <c r="BJN98" s="16"/>
      <c r="BJO98" s="16"/>
      <c r="BJP98" s="16"/>
      <c r="BJQ98" s="16"/>
      <c r="BJR98" s="16"/>
      <c r="BJS98" s="16"/>
      <c r="BJT98" s="16"/>
      <c r="BJU98" s="16"/>
      <c r="BJV98" s="16"/>
      <c r="BJW98" s="16"/>
      <c r="BJX98" s="16"/>
      <c r="BJY98" s="16"/>
      <c r="BJZ98" s="16"/>
      <c r="BKA98" s="16"/>
      <c r="BKB98" s="16"/>
      <c r="BKC98" s="16"/>
      <c r="BKD98" s="16"/>
      <c r="BKE98" s="16"/>
      <c r="BKF98" s="16"/>
      <c r="BKG98" s="16"/>
      <c r="BKH98" s="16"/>
      <c r="BKI98" s="16"/>
      <c r="BKJ98" s="16"/>
      <c r="BKK98" s="16"/>
      <c r="BKL98" s="16"/>
      <c r="BKM98" s="16"/>
      <c r="BKN98" s="16"/>
      <c r="BKO98" s="16"/>
      <c r="BKP98" s="16"/>
      <c r="BKQ98" s="16"/>
      <c r="BKR98" s="16"/>
      <c r="BKS98" s="16"/>
      <c r="BKT98" s="16"/>
      <c r="BKU98" s="16"/>
      <c r="BKV98" s="16"/>
      <c r="BKW98" s="16"/>
      <c r="BKX98" s="16"/>
      <c r="BKY98" s="16"/>
      <c r="BKZ98" s="16"/>
      <c r="BLA98" s="16"/>
      <c r="BLB98" s="16"/>
      <c r="BLC98" s="16"/>
      <c r="BLD98" s="16"/>
      <c r="BLE98" s="16"/>
      <c r="BLF98" s="16"/>
      <c r="BLG98" s="16"/>
      <c r="BLH98" s="16"/>
      <c r="BLI98" s="16"/>
      <c r="BLJ98" s="16"/>
      <c r="BLK98" s="16"/>
      <c r="BLL98" s="16"/>
      <c r="BLM98" s="16"/>
      <c r="BLN98" s="16"/>
      <c r="BLO98" s="16"/>
      <c r="BLP98" s="16"/>
      <c r="BLQ98" s="16"/>
      <c r="BLR98" s="16"/>
      <c r="BLS98" s="16"/>
      <c r="BLT98" s="16"/>
      <c r="BLU98" s="16"/>
      <c r="BLV98" s="16"/>
      <c r="BLW98" s="16"/>
      <c r="BLX98" s="16"/>
      <c r="BLY98" s="16"/>
      <c r="BLZ98" s="16"/>
      <c r="BMA98" s="16"/>
      <c r="BMB98" s="16"/>
      <c r="BMC98" s="16"/>
      <c r="BMD98" s="16"/>
      <c r="BME98" s="16"/>
      <c r="BMF98" s="16"/>
      <c r="BMG98" s="16"/>
      <c r="BMH98" s="16"/>
      <c r="BMI98" s="16"/>
      <c r="BMJ98" s="16"/>
      <c r="BMK98" s="16"/>
      <c r="BML98" s="16"/>
      <c r="BMM98" s="16"/>
      <c r="BMN98" s="16"/>
      <c r="BMO98" s="16"/>
      <c r="BMP98" s="16"/>
      <c r="BMQ98" s="16"/>
      <c r="BMR98" s="16"/>
      <c r="BMS98" s="16"/>
      <c r="BMT98" s="16"/>
      <c r="BMU98" s="16"/>
      <c r="BMV98" s="16"/>
      <c r="BMW98" s="16"/>
      <c r="BMX98" s="16"/>
      <c r="BMY98" s="16"/>
      <c r="BMZ98" s="16"/>
      <c r="BNA98" s="16"/>
      <c r="BNB98" s="16"/>
      <c r="BNC98" s="16"/>
      <c r="BND98" s="16"/>
      <c r="BNE98" s="16"/>
      <c r="BNF98" s="16"/>
      <c r="BNG98" s="16"/>
      <c r="BNH98" s="16"/>
      <c r="BNI98" s="16"/>
      <c r="BNJ98" s="16"/>
      <c r="BNK98" s="16"/>
      <c r="BNL98" s="16"/>
      <c r="BNM98" s="16"/>
      <c r="BNN98" s="16"/>
      <c r="BNO98" s="16"/>
      <c r="BNP98" s="16"/>
      <c r="BNQ98" s="16"/>
      <c r="BNR98" s="16"/>
      <c r="BNS98" s="16"/>
      <c r="BNT98" s="16"/>
      <c r="BNU98" s="16"/>
      <c r="BNV98" s="16"/>
      <c r="BNW98" s="16"/>
      <c r="BNX98" s="16"/>
      <c r="BNY98" s="16"/>
      <c r="BNZ98" s="16"/>
      <c r="BOA98" s="16"/>
      <c r="BOB98" s="16"/>
      <c r="BOC98" s="16"/>
      <c r="BOD98" s="16"/>
      <c r="BOE98" s="16"/>
      <c r="BOF98" s="16"/>
      <c r="BOG98" s="16"/>
      <c r="BOH98" s="16"/>
      <c r="BOI98" s="16"/>
      <c r="BOJ98" s="16"/>
      <c r="BOK98" s="16"/>
      <c r="BOL98" s="16"/>
      <c r="BOM98" s="16"/>
      <c r="BON98" s="16"/>
      <c r="BOO98" s="16"/>
      <c r="BOP98" s="16"/>
      <c r="BOQ98" s="16"/>
      <c r="BOR98" s="16"/>
      <c r="BOS98" s="16"/>
      <c r="BOT98" s="16"/>
      <c r="BOU98" s="16"/>
      <c r="BOV98" s="16"/>
      <c r="BOW98" s="16"/>
      <c r="BOX98" s="16"/>
      <c r="BOY98" s="16"/>
      <c r="BOZ98" s="16"/>
      <c r="BPA98" s="16"/>
      <c r="BPB98" s="16"/>
      <c r="BPC98" s="16"/>
      <c r="BPD98" s="16"/>
      <c r="BPE98" s="16"/>
      <c r="BPF98" s="16"/>
      <c r="BPG98" s="16"/>
      <c r="BPH98" s="16"/>
      <c r="BPI98" s="16"/>
      <c r="BPJ98" s="16"/>
      <c r="BPK98" s="16"/>
      <c r="BPL98" s="16"/>
      <c r="BPM98" s="16"/>
      <c r="BPN98" s="16"/>
      <c r="BPO98" s="16"/>
      <c r="BPP98" s="16"/>
      <c r="BPQ98" s="16"/>
      <c r="BPR98" s="16"/>
      <c r="BPS98" s="16"/>
      <c r="BPT98" s="16"/>
      <c r="BPU98" s="16"/>
      <c r="BPV98" s="16"/>
      <c r="BPW98" s="16"/>
      <c r="BPX98" s="16"/>
      <c r="BPY98" s="16"/>
      <c r="BPZ98" s="16"/>
      <c r="BQA98" s="16"/>
      <c r="BQB98" s="16"/>
      <c r="BQC98" s="16"/>
      <c r="BQD98" s="16"/>
      <c r="BQE98" s="16"/>
      <c r="BQF98" s="16"/>
      <c r="BQG98" s="16"/>
      <c r="BQH98" s="16"/>
      <c r="BQI98" s="16"/>
      <c r="BQJ98" s="16"/>
      <c r="BQK98" s="16"/>
      <c r="BQL98" s="16"/>
      <c r="BQM98" s="16"/>
      <c r="BQN98" s="16"/>
      <c r="BQO98" s="16"/>
      <c r="BQP98" s="16"/>
      <c r="BQQ98" s="16"/>
      <c r="BQR98" s="16"/>
      <c r="BQS98" s="16"/>
      <c r="BQT98" s="16"/>
      <c r="BQU98" s="16"/>
      <c r="BQV98" s="16"/>
      <c r="BQW98" s="16"/>
      <c r="BQX98" s="16"/>
      <c r="BQY98" s="16"/>
      <c r="BQZ98" s="16"/>
      <c r="BRA98" s="16"/>
      <c r="BRB98" s="16"/>
      <c r="BRC98" s="16"/>
      <c r="BRD98" s="16"/>
      <c r="BRE98" s="16"/>
      <c r="BRF98" s="16"/>
      <c r="BRG98" s="16"/>
      <c r="BRH98" s="16"/>
      <c r="BRI98" s="16"/>
      <c r="BRJ98" s="16"/>
      <c r="BRK98" s="16"/>
      <c r="BRL98" s="16"/>
      <c r="BRM98" s="16"/>
      <c r="BRN98" s="16"/>
      <c r="BRO98" s="16"/>
      <c r="BRP98" s="16"/>
      <c r="BRQ98" s="16"/>
      <c r="BRR98" s="16"/>
      <c r="BRS98" s="16"/>
      <c r="BRT98" s="16"/>
      <c r="BRU98" s="16"/>
      <c r="BRV98" s="16"/>
      <c r="BRW98" s="16"/>
      <c r="BRX98" s="16"/>
      <c r="BRY98" s="16"/>
      <c r="BRZ98" s="16"/>
      <c r="BSA98" s="16"/>
      <c r="BSB98" s="16"/>
      <c r="BSC98" s="16"/>
      <c r="BSD98" s="16"/>
      <c r="BSE98" s="16"/>
      <c r="BSF98" s="16"/>
      <c r="BSG98" s="16"/>
      <c r="BSH98" s="16"/>
      <c r="BSI98" s="16"/>
      <c r="BSJ98" s="16"/>
      <c r="BSK98" s="16"/>
      <c r="BSL98" s="16"/>
      <c r="BSM98" s="16"/>
      <c r="BSN98" s="16"/>
      <c r="BSO98" s="16"/>
      <c r="BSP98" s="16"/>
      <c r="BSQ98" s="16"/>
      <c r="BSR98" s="16"/>
      <c r="BSS98" s="16"/>
      <c r="BST98" s="16"/>
      <c r="BSU98" s="16"/>
      <c r="BSV98" s="16"/>
      <c r="BSW98" s="16"/>
      <c r="BSX98" s="16"/>
      <c r="BSY98" s="16"/>
      <c r="BSZ98" s="16"/>
      <c r="BTA98" s="16"/>
      <c r="BTB98" s="16"/>
      <c r="BTC98" s="16"/>
      <c r="BTD98" s="16"/>
      <c r="BTE98" s="16"/>
      <c r="BTF98" s="16"/>
      <c r="BTG98" s="16"/>
      <c r="BTH98" s="16"/>
    </row>
    <row r="99" spans="1:1880" s="303" customFormat="1" ht="90" customHeight="1" x14ac:dyDescent="0.3">
      <c r="A99" s="68">
        <v>619</v>
      </c>
      <c r="B99" s="277" t="s">
        <v>23</v>
      </c>
      <c r="C99" s="277" t="s">
        <v>152</v>
      </c>
      <c r="D99" s="562" t="s">
        <v>155</v>
      </c>
      <c r="E99" s="276" t="e">
        <f>INDEX('PY1 Data(H)'!$A$1:$CX$145,MATCH('Unit Data from Audit Worksheet'!$A99,'PY1 Data(H)'!$A$1:$A$145,0),MATCH('Unit Data from Audit Worksheet'!$D$2,'PY1 Data(H)'!$A$1:$CX$1,0))</f>
        <v>#N/A</v>
      </c>
      <c r="F99" s="339">
        <v>0</v>
      </c>
      <c r="G99" s="306" t="str">
        <f>IF(ISBLANK(F99),"Please do not leave blank ",IF(F99=H99,"","Please review percentage"))</f>
        <v/>
      </c>
      <c r="H99" s="512">
        <f>ROUND(IFERROR((F98/F97)*100,0),1)</f>
        <v>0</v>
      </c>
      <c r="I99" s="736"/>
      <c r="J99"/>
      <c r="K99" s="16"/>
      <c r="L99"/>
      <c r="M99" s="16"/>
      <c r="N99" s="136"/>
      <c r="O99" s="16"/>
      <c r="P99" s="16"/>
      <c r="Q99" s="16"/>
      <c r="R99" s="16"/>
      <c r="S99" s="16"/>
      <c r="T99" s="16"/>
      <c r="U99" s="16"/>
      <c r="V99" s="16"/>
      <c r="W99" s="16"/>
      <c r="X99" s="16"/>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c r="IV99" s="16"/>
      <c r="IW99" s="16"/>
      <c r="IX99" s="16"/>
      <c r="IY99" s="16"/>
      <c r="IZ99" s="16"/>
      <c r="JA99" s="16"/>
      <c r="JB99" s="16"/>
      <c r="JC99" s="16"/>
      <c r="JD99" s="16"/>
      <c r="JE99" s="16"/>
      <c r="JF99" s="16"/>
      <c r="JG99" s="16"/>
      <c r="JH99" s="16"/>
      <c r="JI99" s="16"/>
      <c r="JJ99" s="16"/>
      <c r="JK99" s="16"/>
      <c r="JL99" s="16"/>
      <c r="JM99" s="16"/>
      <c r="JN99" s="16"/>
      <c r="JO99" s="16"/>
      <c r="JP99" s="16"/>
      <c r="JQ99" s="16"/>
      <c r="JR99" s="16"/>
      <c r="JS99" s="16"/>
      <c r="JT99" s="16"/>
      <c r="JU99" s="16"/>
      <c r="JV99" s="16"/>
      <c r="JW99" s="16"/>
      <c r="JX99" s="16"/>
      <c r="JY99" s="16"/>
      <c r="JZ99" s="16"/>
      <c r="KA99" s="16"/>
      <c r="KB99" s="16"/>
      <c r="KC99" s="16"/>
      <c r="KD99" s="16"/>
      <c r="KE99" s="16"/>
      <c r="KF99" s="16"/>
      <c r="KG99" s="16"/>
      <c r="KH99" s="16"/>
      <c r="KI99" s="16"/>
      <c r="KJ99" s="16"/>
      <c r="KK99" s="16"/>
      <c r="KL99" s="16"/>
      <c r="KM99" s="16"/>
      <c r="KN99" s="16"/>
      <c r="KO99" s="16"/>
      <c r="KP99" s="16"/>
      <c r="KQ99" s="16"/>
      <c r="KR99" s="16"/>
      <c r="KS99" s="16"/>
      <c r="KT99" s="16"/>
      <c r="KU99" s="16"/>
      <c r="KV99" s="16"/>
      <c r="KW99" s="16"/>
      <c r="KX99" s="16"/>
      <c r="KY99" s="16"/>
      <c r="KZ99" s="16"/>
      <c r="LA99" s="16"/>
      <c r="LB99" s="16"/>
      <c r="LC99" s="16"/>
      <c r="LD99" s="16"/>
      <c r="LE99" s="16"/>
      <c r="LF99" s="16"/>
      <c r="LG99" s="16"/>
      <c r="LH99" s="16"/>
      <c r="LI99" s="16"/>
      <c r="LJ99" s="16"/>
      <c r="LK99" s="16"/>
      <c r="LL99" s="16"/>
      <c r="LM99" s="16"/>
      <c r="LN99" s="16"/>
      <c r="LO99" s="16"/>
      <c r="LP99" s="16"/>
      <c r="LQ99" s="16"/>
      <c r="LR99" s="16"/>
      <c r="LS99" s="16"/>
      <c r="LT99" s="16"/>
      <c r="LU99" s="16"/>
      <c r="LV99" s="16"/>
      <c r="LW99" s="16"/>
      <c r="LX99" s="16"/>
      <c r="LY99" s="16"/>
      <c r="LZ99" s="16"/>
      <c r="MA99" s="16"/>
      <c r="MB99" s="16"/>
      <c r="MC99" s="16"/>
      <c r="MD99" s="16"/>
      <c r="ME99" s="16"/>
      <c r="MF99" s="16"/>
      <c r="MG99" s="16"/>
      <c r="MH99" s="16"/>
      <c r="MI99" s="16"/>
      <c r="MJ99" s="16"/>
      <c r="MK99" s="16"/>
      <c r="ML99" s="16"/>
      <c r="MM99" s="16"/>
      <c r="MN99" s="16"/>
      <c r="MO99" s="16"/>
      <c r="MP99" s="16"/>
      <c r="MQ99" s="16"/>
      <c r="MR99" s="16"/>
      <c r="MS99" s="16"/>
      <c r="MT99" s="16"/>
      <c r="MU99" s="16"/>
      <c r="MV99" s="16"/>
      <c r="MW99" s="16"/>
      <c r="MX99" s="16"/>
      <c r="MY99" s="16"/>
      <c r="MZ99" s="16"/>
      <c r="NA99" s="16"/>
      <c r="NB99" s="16"/>
      <c r="NC99" s="16"/>
      <c r="ND99" s="16"/>
      <c r="NE99" s="16"/>
      <c r="NF99" s="16"/>
      <c r="NG99" s="16"/>
      <c r="NH99" s="16"/>
      <c r="NI99" s="16"/>
      <c r="NJ99" s="16"/>
      <c r="NK99" s="16"/>
      <c r="NL99" s="16"/>
      <c r="NM99" s="16"/>
      <c r="NN99" s="16"/>
      <c r="NO99" s="16"/>
      <c r="NP99" s="16"/>
      <c r="NQ99" s="16"/>
      <c r="NR99" s="16"/>
      <c r="NS99" s="16"/>
      <c r="NT99" s="16"/>
      <c r="NU99" s="16"/>
      <c r="NV99" s="16"/>
      <c r="NW99" s="16"/>
      <c r="NX99" s="16"/>
      <c r="NY99" s="16"/>
      <c r="NZ99" s="16"/>
      <c r="OA99" s="16"/>
      <c r="OB99" s="16"/>
      <c r="OC99" s="16"/>
      <c r="OD99" s="16"/>
      <c r="OE99" s="16"/>
      <c r="OF99" s="16"/>
      <c r="OG99" s="16"/>
      <c r="OH99" s="16"/>
      <c r="OI99" s="16"/>
      <c r="OJ99" s="16"/>
      <c r="OK99" s="16"/>
      <c r="OL99" s="16"/>
      <c r="OM99" s="16"/>
      <c r="ON99" s="16"/>
      <c r="OO99" s="16"/>
      <c r="OP99" s="16"/>
      <c r="OQ99" s="16"/>
      <c r="OR99" s="16"/>
      <c r="OS99" s="16"/>
      <c r="OT99" s="16"/>
      <c r="OU99" s="16"/>
      <c r="OV99" s="16"/>
      <c r="OW99" s="16"/>
      <c r="OX99" s="16"/>
      <c r="OY99" s="16"/>
      <c r="OZ99" s="16"/>
      <c r="PA99" s="16"/>
      <c r="PB99" s="16"/>
      <c r="PC99" s="16"/>
      <c r="PD99" s="16"/>
      <c r="PE99" s="16"/>
      <c r="PF99" s="16"/>
      <c r="PG99" s="16"/>
      <c r="PH99" s="16"/>
      <c r="PI99" s="16"/>
      <c r="PJ99" s="16"/>
      <c r="PK99" s="16"/>
      <c r="PL99" s="16"/>
      <c r="PM99" s="16"/>
      <c r="PN99" s="16"/>
      <c r="PO99" s="16"/>
      <c r="PP99" s="16"/>
      <c r="PQ99" s="16"/>
      <c r="PR99" s="16"/>
      <c r="PS99" s="16"/>
      <c r="PT99" s="16"/>
      <c r="PU99" s="16"/>
      <c r="PV99" s="16"/>
      <c r="PW99" s="16"/>
      <c r="PX99" s="16"/>
      <c r="PY99" s="16"/>
      <c r="PZ99" s="16"/>
      <c r="QA99" s="16"/>
      <c r="QB99" s="16"/>
      <c r="QC99" s="16"/>
      <c r="QD99" s="16"/>
      <c r="QE99" s="16"/>
      <c r="QF99" s="16"/>
      <c r="QG99" s="16"/>
      <c r="QH99" s="16"/>
      <c r="QI99" s="16"/>
      <c r="QJ99" s="16"/>
      <c r="QK99" s="16"/>
      <c r="QL99" s="16"/>
      <c r="QM99" s="16"/>
      <c r="QN99" s="16"/>
      <c r="QO99" s="16"/>
      <c r="QP99" s="16"/>
      <c r="QQ99" s="16"/>
      <c r="QR99" s="16"/>
      <c r="QS99" s="16"/>
      <c r="QT99" s="16"/>
      <c r="QU99" s="16"/>
      <c r="QV99" s="16"/>
      <c r="QW99" s="16"/>
      <c r="QX99" s="16"/>
      <c r="QY99" s="16"/>
      <c r="QZ99" s="16"/>
      <c r="RA99" s="16"/>
      <c r="RB99" s="16"/>
      <c r="RC99" s="16"/>
      <c r="RD99" s="16"/>
      <c r="RE99" s="16"/>
      <c r="RF99" s="16"/>
      <c r="RG99" s="16"/>
      <c r="RH99" s="16"/>
      <c r="RI99" s="16"/>
      <c r="RJ99" s="16"/>
      <c r="RK99" s="16"/>
      <c r="RL99" s="16"/>
      <c r="RM99" s="16"/>
      <c r="RN99" s="16"/>
      <c r="RO99" s="16"/>
      <c r="RP99" s="16"/>
      <c r="RQ99" s="16"/>
      <c r="RR99" s="16"/>
      <c r="RS99" s="16"/>
      <c r="RT99" s="16"/>
      <c r="RU99" s="16"/>
      <c r="RV99" s="16"/>
      <c r="RW99" s="16"/>
      <c r="RX99" s="16"/>
      <c r="RY99" s="16"/>
      <c r="RZ99" s="16"/>
      <c r="SA99" s="16"/>
      <c r="SB99" s="16"/>
      <c r="SC99" s="16"/>
      <c r="SD99" s="16"/>
      <c r="SE99" s="16"/>
      <c r="SF99" s="16"/>
      <c r="SG99" s="16"/>
      <c r="SH99" s="16"/>
      <c r="SI99" s="16"/>
      <c r="SJ99" s="16"/>
      <c r="SK99" s="16"/>
      <c r="SL99" s="16"/>
      <c r="SM99" s="16"/>
      <c r="SN99" s="16"/>
      <c r="SO99" s="16"/>
      <c r="SP99" s="16"/>
      <c r="SQ99" s="16"/>
      <c r="SR99" s="16"/>
      <c r="SS99" s="16"/>
      <c r="ST99" s="16"/>
      <c r="SU99" s="16"/>
      <c r="SV99" s="16"/>
      <c r="SW99" s="16"/>
      <c r="SX99" s="16"/>
      <c r="SY99" s="16"/>
      <c r="SZ99" s="16"/>
      <c r="TA99" s="16"/>
      <c r="TB99" s="16"/>
      <c r="TC99" s="16"/>
      <c r="TD99" s="16"/>
      <c r="TE99" s="16"/>
      <c r="TF99" s="16"/>
      <c r="TG99" s="16"/>
      <c r="TH99" s="16"/>
      <c r="TI99" s="16"/>
      <c r="TJ99" s="16"/>
      <c r="TK99" s="16"/>
      <c r="TL99" s="16"/>
      <c r="TM99" s="16"/>
      <c r="TN99" s="16"/>
      <c r="TO99" s="16"/>
      <c r="TP99" s="16"/>
      <c r="TQ99" s="16"/>
      <c r="TR99" s="16"/>
      <c r="TS99" s="16"/>
      <c r="TT99" s="16"/>
      <c r="TU99" s="16"/>
      <c r="TV99" s="16"/>
      <c r="TW99" s="16"/>
      <c r="TX99" s="16"/>
      <c r="TY99" s="16"/>
      <c r="TZ99" s="16"/>
      <c r="UA99" s="16"/>
      <c r="UB99" s="16"/>
      <c r="UC99" s="16"/>
      <c r="UD99" s="16"/>
      <c r="UE99" s="16"/>
      <c r="UF99" s="16"/>
      <c r="UG99" s="16"/>
      <c r="UH99" s="16"/>
      <c r="UI99" s="16"/>
      <c r="UJ99" s="16"/>
      <c r="UK99" s="16"/>
      <c r="UL99" s="16"/>
      <c r="UM99" s="16"/>
      <c r="UN99" s="16"/>
      <c r="UO99" s="16"/>
      <c r="UP99" s="16"/>
      <c r="UQ99" s="16"/>
      <c r="UR99" s="16"/>
      <c r="US99" s="16"/>
      <c r="UT99" s="16"/>
      <c r="UU99" s="16"/>
      <c r="UV99" s="16"/>
      <c r="UW99" s="16"/>
      <c r="UX99" s="16"/>
      <c r="UY99" s="16"/>
      <c r="UZ99" s="16"/>
      <c r="VA99" s="16"/>
      <c r="VB99" s="16"/>
      <c r="VC99" s="16"/>
      <c r="VD99" s="16"/>
      <c r="VE99" s="16"/>
      <c r="VF99" s="16"/>
      <c r="VG99" s="16"/>
      <c r="VH99" s="16"/>
      <c r="VI99" s="16"/>
      <c r="VJ99" s="16"/>
      <c r="VK99" s="16"/>
      <c r="VL99" s="16"/>
      <c r="VM99" s="16"/>
      <c r="VN99" s="16"/>
      <c r="VO99" s="16"/>
      <c r="VP99" s="16"/>
      <c r="VQ99" s="16"/>
      <c r="VR99" s="16"/>
      <c r="VS99" s="16"/>
      <c r="VT99" s="16"/>
      <c r="VU99" s="16"/>
      <c r="VV99" s="16"/>
      <c r="VW99" s="16"/>
      <c r="VX99" s="16"/>
      <c r="VY99" s="16"/>
      <c r="VZ99" s="16"/>
      <c r="WA99" s="16"/>
      <c r="WB99" s="16"/>
      <c r="WC99" s="16"/>
      <c r="WD99" s="16"/>
      <c r="WE99" s="16"/>
      <c r="WF99" s="16"/>
      <c r="WG99" s="16"/>
      <c r="WH99" s="16"/>
      <c r="WI99" s="16"/>
      <c r="WJ99" s="16"/>
      <c r="WK99" s="16"/>
      <c r="WL99" s="16"/>
      <c r="WM99" s="16"/>
      <c r="WN99" s="16"/>
      <c r="WO99" s="16"/>
      <c r="WP99" s="16"/>
      <c r="WQ99" s="16"/>
      <c r="WR99" s="16"/>
      <c r="WS99" s="16"/>
      <c r="WT99" s="16"/>
      <c r="WU99" s="16"/>
      <c r="WV99" s="16"/>
      <c r="WW99" s="16"/>
      <c r="WX99" s="16"/>
      <c r="WY99" s="16"/>
      <c r="WZ99" s="16"/>
      <c r="XA99" s="16"/>
      <c r="XB99" s="16"/>
      <c r="XC99" s="16"/>
      <c r="XD99" s="16"/>
      <c r="XE99" s="16"/>
      <c r="XF99" s="16"/>
      <c r="XG99" s="16"/>
      <c r="XH99" s="16"/>
      <c r="XI99" s="16"/>
      <c r="XJ99" s="16"/>
      <c r="XK99" s="16"/>
      <c r="XL99" s="16"/>
      <c r="XM99" s="16"/>
      <c r="XN99" s="16"/>
      <c r="XO99" s="16"/>
      <c r="XP99" s="16"/>
      <c r="XQ99" s="16"/>
      <c r="XR99" s="16"/>
      <c r="XS99" s="16"/>
      <c r="XT99" s="16"/>
      <c r="XU99" s="16"/>
      <c r="XV99" s="16"/>
      <c r="XW99" s="16"/>
      <c r="XX99" s="16"/>
      <c r="XY99" s="16"/>
      <c r="XZ99" s="16"/>
      <c r="YA99" s="16"/>
      <c r="YB99" s="16"/>
      <c r="YC99" s="16"/>
      <c r="YD99" s="16"/>
      <c r="YE99" s="16"/>
      <c r="YF99" s="16"/>
      <c r="YG99" s="16"/>
      <c r="YH99" s="16"/>
      <c r="YI99" s="16"/>
      <c r="YJ99" s="16"/>
      <c r="YK99" s="16"/>
      <c r="YL99" s="16"/>
      <c r="YM99" s="16"/>
      <c r="YN99" s="16"/>
      <c r="YO99" s="16"/>
      <c r="YP99" s="16"/>
      <c r="YQ99" s="16"/>
      <c r="YR99" s="16"/>
      <c r="YS99" s="16"/>
      <c r="YT99" s="16"/>
      <c r="YU99" s="16"/>
      <c r="YV99" s="16"/>
      <c r="YW99" s="16"/>
      <c r="YX99" s="16"/>
      <c r="YY99" s="16"/>
      <c r="YZ99" s="16"/>
      <c r="ZA99" s="16"/>
      <c r="ZB99" s="16"/>
      <c r="ZC99" s="16"/>
      <c r="ZD99" s="16"/>
      <c r="ZE99" s="16"/>
      <c r="ZF99" s="16"/>
      <c r="ZG99" s="16"/>
      <c r="ZH99" s="16"/>
      <c r="ZI99" s="16"/>
      <c r="ZJ99" s="16"/>
      <c r="ZK99" s="16"/>
      <c r="ZL99" s="16"/>
      <c r="ZM99" s="16"/>
      <c r="ZN99" s="16"/>
      <c r="ZO99" s="16"/>
      <c r="ZP99" s="16"/>
      <c r="ZQ99" s="16"/>
      <c r="ZR99" s="16"/>
      <c r="ZS99" s="16"/>
      <c r="ZT99" s="16"/>
      <c r="ZU99" s="16"/>
      <c r="ZV99" s="16"/>
      <c r="ZW99" s="16"/>
      <c r="ZX99" s="16"/>
      <c r="ZY99" s="16"/>
      <c r="ZZ99" s="16"/>
      <c r="AAA99" s="16"/>
      <c r="AAB99" s="16"/>
      <c r="AAC99" s="16"/>
      <c r="AAD99" s="16"/>
      <c r="AAE99" s="16"/>
      <c r="AAF99" s="16"/>
      <c r="AAG99" s="16"/>
      <c r="AAH99" s="16"/>
      <c r="AAI99" s="16"/>
      <c r="AAJ99" s="16"/>
      <c r="AAK99" s="16"/>
      <c r="AAL99" s="16"/>
      <c r="AAM99" s="16"/>
      <c r="AAN99" s="16"/>
      <c r="AAO99" s="16"/>
      <c r="AAP99" s="16"/>
      <c r="AAQ99" s="16"/>
      <c r="AAR99" s="16"/>
      <c r="AAS99" s="16"/>
      <c r="AAT99" s="16"/>
      <c r="AAU99" s="16"/>
      <c r="AAV99" s="16"/>
      <c r="AAW99" s="16"/>
      <c r="AAX99" s="16"/>
      <c r="AAY99" s="16"/>
      <c r="AAZ99" s="16"/>
      <c r="ABA99" s="16"/>
      <c r="ABB99" s="16"/>
      <c r="ABC99" s="16"/>
      <c r="ABD99" s="16"/>
      <c r="ABE99" s="16"/>
      <c r="ABF99" s="16"/>
      <c r="ABG99" s="16"/>
      <c r="ABH99" s="16"/>
      <c r="ABI99" s="16"/>
      <c r="ABJ99" s="16"/>
      <c r="ABK99" s="16"/>
      <c r="ABL99" s="16"/>
      <c r="ABM99" s="16"/>
      <c r="ABN99" s="16"/>
      <c r="ABO99" s="16"/>
      <c r="ABP99" s="16"/>
      <c r="ABQ99" s="16"/>
      <c r="ABR99" s="16"/>
      <c r="ABS99" s="16"/>
      <c r="ABT99" s="16"/>
      <c r="ABU99" s="16"/>
      <c r="ABV99" s="16"/>
      <c r="ABW99" s="16"/>
      <c r="ABX99" s="16"/>
      <c r="ABY99" s="16"/>
      <c r="ABZ99" s="16"/>
      <c r="ACA99" s="16"/>
      <c r="ACB99" s="16"/>
      <c r="ACC99" s="16"/>
      <c r="ACD99" s="16"/>
      <c r="ACE99" s="16"/>
      <c r="ACF99" s="16"/>
      <c r="ACG99" s="16"/>
      <c r="ACH99" s="16"/>
      <c r="ACI99" s="16"/>
      <c r="ACJ99" s="16"/>
      <c r="ACK99" s="16"/>
      <c r="ACL99" s="16"/>
      <c r="ACM99" s="16"/>
      <c r="ACN99" s="16"/>
      <c r="ACO99" s="16"/>
      <c r="ACP99" s="16"/>
      <c r="ACQ99" s="16"/>
      <c r="ACR99" s="16"/>
      <c r="ACS99" s="16"/>
      <c r="ACT99" s="16"/>
      <c r="ACU99" s="16"/>
      <c r="ACV99" s="16"/>
      <c r="ACW99" s="16"/>
      <c r="ACX99" s="16"/>
      <c r="ACY99" s="16"/>
      <c r="ACZ99" s="16"/>
      <c r="ADA99" s="16"/>
      <c r="ADB99" s="16"/>
      <c r="ADC99" s="16"/>
      <c r="ADD99" s="16"/>
      <c r="ADE99" s="16"/>
      <c r="ADF99" s="16"/>
      <c r="ADG99" s="16"/>
      <c r="ADH99" s="16"/>
      <c r="ADI99" s="16"/>
      <c r="ADJ99" s="16"/>
      <c r="ADK99" s="16"/>
      <c r="ADL99" s="16"/>
      <c r="ADM99" s="16"/>
      <c r="ADN99" s="16"/>
      <c r="ADO99" s="16"/>
      <c r="ADP99" s="16"/>
      <c r="ADQ99" s="16"/>
      <c r="ADR99" s="16"/>
      <c r="ADS99" s="16"/>
      <c r="ADT99" s="16"/>
      <c r="ADU99" s="16"/>
      <c r="ADV99" s="16"/>
      <c r="ADW99" s="16"/>
      <c r="ADX99" s="16"/>
      <c r="ADY99" s="16"/>
      <c r="ADZ99" s="16"/>
      <c r="AEA99" s="16"/>
      <c r="AEB99" s="16"/>
      <c r="AEC99" s="16"/>
      <c r="AED99" s="16"/>
      <c r="AEE99" s="16"/>
      <c r="AEF99" s="16"/>
      <c r="AEG99" s="16"/>
      <c r="AEH99" s="16"/>
      <c r="AEI99" s="16"/>
      <c r="AEJ99" s="16"/>
      <c r="AEK99" s="16"/>
      <c r="AEL99" s="16"/>
      <c r="AEM99" s="16"/>
      <c r="AEN99" s="16"/>
      <c r="AEO99" s="16"/>
      <c r="AEP99" s="16"/>
      <c r="AEQ99" s="16"/>
      <c r="AER99" s="16"/>
      <c r="AES99" s="16"/>
      <c r="AET99" s="16"/>
      <c r="AEU99" s="16"/>
      <c r="AEV99" s="16"/>
      <c r="AEW99" s="16"/>
      <c r="AEX99" s="16"/>
      <c r="AEY99" s="16"/>
      <c r="AEZ99" s="16"/>
      <c r="AFA99" s="16"/>
      <c r="AFB99" s="16"/>
      <c r="AFC99" s="16"/>
      <c r="AFD99" s="16"/>
      <c r="AFE99" s="16"/>
      <c r="AFF99" s="16"/>
      <c r="AFG99" s="16"/>
      <c r="AFH99" s="16"/>
      <c r="AFI99" s="16"/>
      <c r="AFJ99" s="16"/>
      <c r="AFK99" s="16"/>
      <c r="AFL99" s="16"/>
      <c r="AFM99" s="16"/>
      <c r="AFN99" s="16"/>
      <c r="AFO99" s="16"/>
      <c r="AFP99" s="16"/>
      <c r="AFQ99" s="16"/>
      <c r="AFR99" s="16"/>
      <c r="AFS99" s="16"/>
      <c r="AFT99" s="16"/>
      <c r="AFU99" s="16"/>
      <c r="AFV99" s="16"/>
      <c r="AFW99" s="16"/>
      <c r="AFX99" s="16"/>
      <c r="AFY99" s="16"/>
      <c r="AFZ99" s="16"/>
      <c r="AGA99" s="16"/>
      <c r="AGB99" s="16"/>
      <c r="AGC99" s="16"/>
      <c r="AGD99" s="16"/>
      <c r="AGE99" s="16"/>
      <c r="AGF99" s="16"/>
      <c r="AGG99" s="16"/>
      <c r="AGH99" s="16"/>
      <c r="AGI99" s="16"/>
      <c r="AGJ99" s="16"/>
      <c r="AGK99" s="16"/>
      <c r="AGL99" s="16"/>
      <c r="AGM99" s="16"/>
      <c r="AGN99" s="16"/>
      <c r="AGO99" s="16"/>
      <c r="AGP99" s="16"/>
      <c r="AGQ99" s="16"/>
      <c r="AGR99" s="16"/>
      <c r="AGS99" s="16"/>
      <c r="AGT99" s="16"/>
      <c r="AGU99" s="16"/>
      <c r="AGV99" s="16"/>
      <c r="AGW99" s="16"/>
      <c r="AGX99" s="16"/>
      <c r="AGY99" s="16"/>
      <c r="AGZ99" s="16"/>
      <c r="AHA99" s="16"/>
      <c r="AHB99" s="16"/>
      <c r="AHC99" s="16"/>
      <c r="AHD99" s="16"/>
      <c r="AHE99" s="16"/>
      <c r="AHF99" s="16"/>
      <c r="AHG99" s="16"/>
      <c r="AHH99" s="16"/>
      <c r="AHI99" s="16"/>
      <c r="AHJ99" s="16"/>
      <c r="AHK99" s="16"/>
      <c r="AHL99" s="16"/>
      <c r="AHM99" s="16"/>
      <c r="AHN99" s="16"/>
      <c r="AHO99" s="16"/>
      <c r="AHP99" s="16"/>
      <c r="AHQ99" s="16"/>
      <c r="AHR99" s="16"/>
      <c r="AHS99" s="16"/>
      <c r="AHT99" s="16"/>
      <c r="AHU99" s="16"/>
      <c r="AHV99" s="16"/>
      <c r="AHW99" s="16"/>
      <c r="AHX99" s="16"/>
      <c r="AHY99" s="16"/>
      <c r="AHZ99" s="16"/>
      <c r="AIA99" s="16"/>
      <c r="AIB99" s="16"/>
      <c r="AIC99" s="16"/>
      <c r="AID99" s="16"/>
      <c r="AIE99" s="16"/>
      <c r="AIF99" s="16"/>
      <c r="AIG99" s="16"/>
      <c r="AIH99" s="16"/>
      <c r="AII99" s="16"/>
      <c r="AIJ99" s="16"/>
      <c r="AIK99" s="16"/>
      <c r="AIL99" s="16"/>
      <c r="AIM99" s="16"/>
      <c r="AIN99" s="16"/>
      <c r="AIO99" s="16"/>
      <c r="AIP99" s="16"/>
      <c r="AIQ99" s="16"/>
      <c r="AIR99" s="16"/>
      <c r="AIS99" s="16"/>
      <c r="AIT99" s="16"/>
      <c r="AIU99" s="16"/>
      <c r="AIV99" s="16"/>
      <c r="AIW99" s="16"/>
      <c r="AIX99" s="16"/>
      <c r="AIY99" s="16"/>
      <c r="AIZ99" s="16"/>
      <c r="AJA99" s="16"/>
      <c r="AJB99" s="16"/>
      <c r="AJC99" s="16"/>
      <c r="AJD99" s="16"/>
      <c r="AJE99" s="16"/>
      <c r="AJF99" s="16"/>
      <c r="AJG99" s="16"/>
      <c r="AJH99" s="16"/>
      <c r="AJI99" s="16"/>
      <c r="AJJ99" s="16"/>
      <c r="AJK99" s="16"/>
      <c r="AJL99" s="16"/>
      <c r="AJM99" s="16"/>
      <c r="AJN99" s="16"/>
      <c r="AJO99" s="16"/>
      <c r="AJP99" s="16"/>
      <c r="AJQ99" s="16"/>
      <c r="AJR99" s="16"/>
      <c r="AJS99" s="16"/>
      <c r="AJT99" s="16"/>
      <c r="AJU99" s="16"/>
      <c r="AJV99" s="16"/>
      <c r="AJW99" s="16"/>
      <c r="AJX99" s="16"/>
      <c r="AJY99" s="16"/>
      <c r="AJZ99" s="16"/>
      <c r="AKA99" s="16"/>
      <c r="AKB99" s="16"/>
      <c r="AKC99" s="16"/>
      <c r="AKD99" s="16"/>
      <c r="AKE99" s="16"/>
      <c r="AKF99" s="16"/>
      <c r="AKG99" s="16"/>
      <c r="AKH99" s="16"/>
      <c r="AKI99" s="16"/>
      <c r="AKJ99" s="16"/>
      <c r="AKK99" s="16"/>
      <c r="AKL99" s="16"/>
      <c r="AKM99" s="16"/>
      <c r="AKN99" s="16"/>
      <c r="AKO99" s="16"/>
      <c r="AKP99" s="16"/>
      <c r="AKQ99" s="16"/>
      <c r="AKR99" s="16"/>
      <c r="AKS99" s="16"/>
      <c r="AKT99" s="16"/>
      <c r="AKU99" s="16"/>
      <c r="AKV99" s="16"/>
      <c r="AKW99" s="16"/>
      <c r="AKX99" s="16"/>
      <c r="AKY99" s="16"/>
      <c r="AKZ99" s="16"/>
      <c r="ALA99" s="16"/>
      <c r="ALB99" s="16"/>
      <c r="ALC99" s="16"/>
      <c r="ALD99" s="16"/>
      <c r="ALE99" s="16"/>
      <c r="ALF99" s="16"/>
      <c r="ALG99" s="16"/>
      <c r="ALH99" s="16"/>
      <c r="ALI99" s="16"/>
      <c r="ALJ99" s="16"/>
      <c r="ALK99" s="16"/>
      <c r="ALL99" s="16"/>
      <c r="ALM99" s="16"/>
      <c r="ALN99" s="16"/>
      <c r="ALO99" s="16"/>
      <c r="ALP99" s="16"/>
      <c r="ALQ99" s="16"/>
      <c r="ALR99" s="16"/>
      <c r="ALS99" s="16"/>
      <c r="ALT99" s="16"/>
      <c r="ALU99" s="16"/>
      <c r="ALV99" s="16"/>
      <c r="ALW99" s="16"/>
      <c r="ALX99" s="16"/>
      <c r="ALY99" s="16"/>
      <c r="ALZ99" s="16"/>
      <c r="AMA99" s="16"/>
      <c r="AMB99" s="16"/>
      <c r="AMC99" s="16"/>
      <c r="AMD99" s="16"/>
      <c r="AME99" s="16"/>
      <c r="AMF99" s="16"/>
      <c r="AMG99" s="16"/>
      <c r="AMH99" s="16"/>
      <c r="AMI99" s="16"/>
      <c r="AMJ99" s="16"/>
      <c r="AMK99" s="16"/>
      <c r="AML99" s="16"/>
      <c r="AMM99" s="16"/>
      <c r="AMN99" s="16"/>
      <c r="AMO99" s="16"/>
      <c r="AMP99" s="16"/>
      <c r="AMQ99" s="16"/>
      <c r="AMR99" s="16"/>
      <c r="AMS99" s="16"/>
      <c r="AMT99" s="16"/>
      <c r="AMU99" s="16"/>
      <c r="AMV99" s="16"/>
      <c r="AMW99" s="16"/>
      <c r="AMX99" s="16"/>
      <c r="AMY99" s="16"/>
      <c r="AMZ99" s="16"/>
      <c r="ANA99" s="16"/>
      <c r="ANB99" s="16"/>
      <c r="ANC99" s="16"/>
      <c r="AND99" s="16"/>
      <c r="ANE99" s="16"/>
      <c r="ANF99" s="16"/>
      <c r="ANG99" s="16"/>
      <c r="ANH99" s="16"/>
      <c r="ANI99" s="16"/>
      <c r="ANJ99" s="16"/>
      <c r="ANK99" s="16"/>
      <c r="ANL99" s="16"/>
      <c r="ANM99" s="16"/>
      <c r="ANN99" s="16"/>
      <c r="ANO99" s="16"/>
      <c r="ANP99" s="16"/>
      <c r="ANQ99" s="16"/>
      <c r="ANR99" s="16"/>
      <c r="ANS99" s="16"/>
      <c r="ANT99" s="16"/>
      <c r="ANU99" s="16"/>
      <c r="ANV99" s="16"/>
      <c r="ANW99" s="16"/>
      <c r="ANX99" s="16"/>
      <c r="ANY99" s="16"/>
      <c r="ANZ99" s="16"/>
      <c r="AOA99" s="16"/>
      <c r="AOB99" s="16"/>
      <c r="AOC99" s="16"/>
      <c r="AOD99" s="16"/>
      <c r="AOE99" s="16"/>
      <c r="AOF99" s="16"/>
      <c r="AOG99" s="16"/>
      <c r="AOH99" s="16"/>
      <c r="AOI99" s="16"/>
      <c r="AOJ99" s="16"/>
      <c r="AOK99" s="16"/>
      <c r="AOL99" s="16"/>
      <c r="AOM99" s="16"/>
      <c r="AON99" s="16"/>
      <c r="AOO99" s="16"/>
      <c r="AOP99" s="16"/>
      <c r="AOQ99" s="16"/>
      <c r="AOR99" s="16"/>
      <c r="AOS99" s="16"/>
      <c r="AOT99" s="16"/>
      <c r="AOU99" s="16"/>
      <c r="AOV99" s="16"/>
      <c r="AOW99" s="16"/>
      <c r="AOX99" s="16"/>
      <c r="AOY99" s="16"/>
      <c r="AOZ99" s="16"/>
      <c r="APA99" s="16"/>
      <c r="APB99" s="16"/>
      <c r="APC99" s="16"/>
      <c r="APD99" s="16"/>
      <c r="APE99" s="16"/>
      <c r="APF99" s="16"/>
      <c r="APG99" s="16"/>
      <c r="APH99" s="16"/>
      <c r="API99" s="16"/>
      <c r="APJ99" s="16"/>
      <c r="APK99" s="16"/>
      <c r="APL99" s="16"/>
      <c r="APM99" s="16"/>
      <c r="APN99" s="16"/>
      <c r="APO99" s="16"/>
      <c r="APP99" s="16"/>
      <c r="APQ99" s="16"/>
      <c r="APR99" s="16"/>
      <c r="APS99" s="16"/>
      <c r="APT99" s="16"/>
      <c r="APU99" s="16"/>
      <c r="APV99" s="16"/>
      <c r="APW99" s="16"/>
      <c r="APX99" s="16"/>
      <c r="APY99" s="16"/>
      <c r="APZ99" s="16"/>
      <c r="AQA99" s="16"/>
      <c r="AQB99" s="16"/>
      <c r="AQC99" s="16"/>
      <c r="AQD99" s="16"/>
      <c r="AQE99" s="16"/>
      <c r="AQF99" s="16"/>
      <c r="AQG99" s="16"/>
      <c r="AQH99" s="16"/>
      <c r="AQI99" s="16"/>
      <c r="AQJ99" s="16"/>
      <c r="AQK99" s="16"/>
      <c r="AQL99" s="16"/>
      <c r="AQM99" s="16"/>
      <c r="AQN99" s="16"/>
      <c r="AQO99" s="16"/>
      <c r="AQP99" s="16"/>
      <c r="AQQ99" s="16"/>
      <c r="AQR99" s="16"/>
      <c r="AQS99" s="16"/>
      <c r="AQT99" s="16"/>
      <c r="AQU99" s="16"/>
      <c r="AQV99" s="16"/>
      <c r="AQW99" s="16"/>
      <c r="AQX99" s="16"/>
      <c r="AQY99" s="16"/>
      <c r="AQZ99" s="16"/>
      <c r="ARA99" s="16"/>
      <c r="ARB99" s="16"/>
      <c r="ARC99" s="16"/>
      <c r="ARD99" s="16"/>
      <c r="ARE99" s="16"/>
      <c r="ARF99" s="16"/>
      <c r="ARG99" s="16"/>
      <c r="ARH99" s="16"/>
      <c r="ARI99" s="16"/>
      <c r="ARJ99" s="16"/>
      <c r="ARK99" s="16"/>
      <c r="ARL99" s="16"/>
      <c r="ARM99" s="16"/>
      <c r="ARN99" s="16"/>
      <c r="ARO99" s="16"/>
      <c r="ARP99" s="16"/>
      <c r="ARQ99" s="16"/>
      <c r="ARR99" s="16"/>
      <c r="ARS99" s="16"/>
      <c r="ART99" s="16"/>
      <c r="ARU99" s="16"/>
      <c r="ARV99" s="16"/>
      <c r="ARW99" s="16"/>
      <c r="ARX99" s="16"/>
      <c r="ARY99" s="16"/>
      <c r="ARZ99" s="16"/>
      <c r="ASA99" s="16"/>
      <c r="ASB99" s="16"/>
      <c r="ASC99" s="16"/>
      <c r="ASD99" s="16"/>
      <c r="ASE99" s="16"/>
      <c r="ASF99" s="16"/>
      <c r="ASG99" s="16"/>
      <c r="ASH99" s="16"/>
      <c r="ASI99" s="16"/>
      <c r="ASJ99" s="16"/>
      <c r="ASK99" s="16"/>
      <c r="ASL99" s="16"/>
      <c r="ASM99" s="16"/>
      <c r="ASN99" s="16"/>
      <c r="ASO99" s="16"/>
      <c r="ASP99" s="16"/>
      <c r="ASQ99" s="16"/>
      <c r="ASR99" s="16"/>
      <c r="ASS99" s="16"/>
      <c r="AST99" s="16"/>
      <c r="ASU99" s="16"/>
      <c r="ASV99" s="16"/>
      <c r="ASW99" s="16"/>
      <c r="ASX99" s="16"/>
      <c r="ASY99" s="16"/>
      <c r="ASZ99" s="16"/>
      <c r="ATA99" s="16"/>
      <c r="ATB99" s="16"/>
      <c r="ATC99" s="16"/>
      <c r="ATD99" s="16"/>
      <c r="ATE99" s="16"/>
      <c r="ATF99" s="16"/>
      <c r="ATG99" s="16"/>
      <c r="ATH99" s="16"/>
      <c r="ATI99" s="16"/>
      <c r="ATJ99" s="16"/>
      <c r="ATK99" s="16"/>
      <c r="ATL99" s="16"/>
      <c r="ATM99" s="16"/>
      <c r="ATN99" s="16"/>
      <c r="ATO99" s="16"/>
      <c r="ATP99" s="16"/>
      <c r="ATQ99" s="16"/>
      <c r="ATR99" s="16"/>
      <c r="ATS99" s="16"/>
      <c r="ATT99" s="16"/>
      <c r="ATU99" s="16"/>
      <c r="ATV99" s="16"/>
      <c r="ATW99" s="16"/>
      <c r="ATX99" s="16"/>
      <c r="ATY99" s="16"/>
      <c r="ATZ99" s="16"/>
      <c r="AUA99" s="16"/>
      <c r="AUB99" s="16"/>
      <c r="AUC99" s="16"/>
      <c r="AUD99" s="16"/>
      <c r="AUE99" s="16"/>
      <c r="AUF99" s="16"/>
      <c r="AUG99" s="16"/>
      <c r="AUH99" s="16"/>
      <c r="AUI99" s="16"/>
      <c r="AUJ99" s="16"/>
      <c r="AUK99" s="16"/>
      <c r="AUL99" s="16"/>
      <c r="AUM99" s="16"/>
      <c r="AUN99" s="16"/>
      <c r="AUO99" s="16"/>
      <c r="AUP99" s="16"/>
      <c r="AUQ99" s="16"/>
      <c r="AUR99" s="16"/>
      <c r="AUS99" s="16"/>
      <c r="AUT99" s="16"/>
      <c r="AUU99" s="16"/>
      <c r="AUV99" s="16"/>
      <c r="AUW99" s="16"/>
      <c r="AUX99" s="16"/>
      <c r="AUY99" s="16"/>
      <c r="AUZ99" s="16"/>
      <c r="AVA99" s="16"/>
      <c r="AVB99" s="16"/>
      <c r="AVC99" s="16"/>
      <c r="AVD99" s="16"/>
      <c r="AVE99" s="16"/>
      <c r="AVF99" s="16"/>
      <c r="AVG99" s="16"/>
      <c r="AVH99" s="16"/>
      <c r="AVI99" s="16"/>
      <c r="AVJ99" s="16"/>
      <c r="AVK99" s="16"/>
      <c r="AVL99" s="16"/>
      <c r="AVM99" s="16"/>
      <c r="AVN99" s="16"/>
      <c r="AVO99" s="16"/>
      <c r="AVP99" s="16"/>
      <c r="AVQ99" s="16"/>
      <c r="AVR99" s="16"/>
      <c r="AVS99" s="16"/>
      <c r="AVT99" s="16"/>
      <c r="AVU99" s="16"/>
      <c r="AVV99" s="16"/>
      <c r="AVW99" s="16"/>
      <c r="AVX99" s="16"/>
      <c r="AVY99" s="16"/>
      <c r="AVZ99" s="16"/>
      <c r="AWA99" s="16"/>
      <c r="AWB99" s="16"/>
      <c r="AWC99" s="16"/>
      <c r="AWD99" s="16"/>
      <c r="AWE99" s="16"/>
      <c r="AWF99" s="16"/>
      <c r="AWG99" s="16"/>
      <c r="AWH99" s="16"/>
      <c r="AWI99" s="16"/>
      <c r="AWJ99" s="16"/>
      <c r="AWK99" s="16"/>
      <c r="AWL99" s="16"/>
      <c r="AWM99" s="16"/>
      <c r="AWN99" s="16"/>
      <c r="AWO99" s="16"/>
      <c r="AWP99" s="16"/>
      <c r="AWQ99" s="16"/>
      <c r="AWR99" s="16"/>
      <c r="AWS99" s="16"/>
      <c r="AWT99" s="16"/>
      <c r="AWU99" s="16"/>
      <c r="AWV99" s="16"/>
      <c r="AWW99" s="16"/>
      <c r="AWX99" s="16"/>
      <c r="AWY99" s="16"/>
      <c r="AWZ99" s="16"/>
      <c r="AXA99" s="16"/>
      <c r="AXB99" s="16"/>
      <c r="AXC99" s="16"/>
      <c r="AXD99" s="16"/>
      <c r="AXE99" s="16"/>
      <c r="AXF99" s="16"/>
      <c r="AXG99" s="16"/>
      <c r="AXH99" s="16"/>
      <c r="AXI99" s="16"/>
      <c r="AXJ99" s="16"/>
      <c r="AXK99" s="16"/>
      <c r="AXL99" s="16"/>
      <c r="AXM99" s="16"/>
      <c r="AXN99" s="16"/>
      <c r="AXO99" s="16"/>
      <c r="AXP99" s="16"/>
      <c r="AXQ99" s="16"/>
      <c r="AXR99" s="16"/>
      <c r="AXS99" s="16"/>
      <c r="AXT99" s="16"/>
      <c r="AXU99" s="16"/>
      <c r="AXV99" s="16"/>
      <c r="AXW99" s="16"/>
      <c r="AXX99" s="16"/>
      <c r="AXY99" s="16"/>
      <c r="AXZ99" s="16"/>
      <c r="AYA99" s="16"/>
      <c r="AYB99" s="16"/>
      <c r="AYC99" s="16"/>
      <c r="AYD99" s="16"/>
      <c r="AYE99" s="16"/>
      <c r="AYF99" s="16"/>
      <c r="AYG99" s="16"/>
      <c r="AYH99" s="16"/>
      <c r="AYI99" s="16"/>
      <c r="AYJ99" s="16"/>
      <c r="AYK99" s="16"/>
      <c r="AYL99" s="16"/>
      <c r="AYM99" s="16"/>
      <c r="AYN99" s="16"/>
      <c r="AYO99" s="16"/>
      <c r="AYP99" s="16"/>
      <c r="AYQ99" s="16"/>
      <c r="AYR99" s="16"/>
      <c r="AYS99" s="16"/>
      <c r="AYT99" s="16"/>
      <c r="AYU99" s="16"/>
      <c r="AYV99" s="16"/>
      <c r="AYW99" s="16"/>
      <c r="AYX99" s="16"/>
      <c r="AYY99" s="16"/>
      <c r="AYZ99" s="16"/>
      <c r="AZA99" s="16"/>
      <c r="AZB99" s="16"/>
      <c r="AZC99" s="16"/>
      <c r="AZD99" s="16"/>
      <c r="AZE99" s="16"/>
      <c r="AZF99" s="16"/>
      <c r="AZG99" s="16"/>
      <c r="AZH99" s="16"/>
      <c r="AZI99" s="16"/>
      <c r="AZJ99" s="16"/>
      <c r="AZK99" s="16"/>
      <c r="AZL99" s="16"/>
      <c r="AZM99" s="16"/>
      <c r="AZN99" s="16"/>
      <c r="AZO99" s="16"/>
      <c r="AZP99" s="16"/>
      <c r="AZQ99" s="16"/>
      <c r="AZR99" s="16"/>
      <c r="AZS99" s="16"/>
      <c r="AZT99" s="16"/>
      <c r="AZU99" s="16"/>
      <c r="AZV99" s="16"/>
      <c r="AZW99" s="16"/>
      <c r="AZX99" s="16"/>
      <c r="AZY99" s="16"/>
      <c r="AZZ99" s="16"/>
      <c r="BAA99" s="16"/>
      <c r="BAB99" s="16"/>
      <c r="BAC99" s="16"/>
      <c r="BAD99" s="16"/>
      <c r="BAE99" s="16"/>
      <c r="BAF99" s="16"/>
      <c r="BAG99" s="16"/>
      <c r="BAH99" s="16"/>
      <c r="BAI99" s="16"/>
      <c r="BAJ99" s="16"/>
      <c r="BAK99" s="16"/>
      <c r="BAL99" s="16"/>
      <c r="BAM99" s="16"/>
      <c r="BAN99" s="16"/>
      <c r="BAO99" s="16"/>
      <c r="BAP99" s="16"/>
      <c r="BAQ99" s="16"/>
      <c r="BAR99" s="16"/>
      <c r="BAS99" s="16"/>
      <c r="BAT99" s="16"/>
      <c r="BAU99" s="16"/>
      <c r="BAV99" s="16"/>
      <c r="BAW99" s="16"/>
      <c r="BAX99" s="16"/>
      <c r="BAY99" s="16"/>
      <c r="BAZ99" s="16"/>
      <c r="BBA99" s="16"/>
      <c r="BBB99" s="16"/>
      <c r="BBC99" s="16"/>
      <c r="BBD99" s="16"/>
      <c r="BBE99" s="16"/>
      <c r="BBF99" s="16"/>
      <c r="BBG99" s="16"/>
      <c r="BBH99" s="16"/>
      <c r="BBI99" s="16"/>
      <c r="BBJ99" s="16"/>
      <c r="BBK99" s="16"/>
      <c r="BBL99" s="16"/>
      <c r="BBM99" s="16"/>
      <c r="BBN99" s="16"/>
      <c r="BBO99" s="16"/>
      <c r="BBP99" s="16"/>
      <c r="BBQ99" s="16"/>
      <c r="BBR99" s="16"/>
      <c r="BBS99" s="16"/>
      <c r="BBT99" s="16"/>
      <c r="BBU99" s="16"/>
      <c r="BBV99" s="16"/>
      <c r="BBW99" s="16"/>
      <c r="BBX99" s="16"/>
      <c r="BBY99" s="16"/>
      <c r="BBZ99" s="16"/>
      <c r="BCA99" s="16"/>
      <c r="BCB99" s="16"/>
      <c r="BCC99" s="16"/>
      <c r="BCD99" s="16"/>
      <c r="BCE99" s="16"/>
      <c r="BCF99" s="16"/>
      <c r="BCG99" s="16"/>
      <c r="BCH99" s="16"/>
      <c r="BCI99" s="16"/>
      <c r="BCJ99" s="16"/>
      <c r="BCK99" s="16"/>
      <c r="BCL99" s="16"/>
      <c r="BCM99" s="16"/>
      <c r="BCN99" s="16"/>
      <c r="BCO99" s="16"/>
      <c r="BCP99" s="16"/>
      <c r="BCQ99" s="16"/>
      <c r="BCR99" s="16"/>
      <c r="BCS99" s="16"/>
      <c r="BCT99" s="16"/>
      <c r="BCU99" s="16"/>
      <c r="BCV99" s="16"/>
      <c r="BCW99" s="16"/>
      <c r="BCX99" s="16"/>
      <c r="BCY99" s="16"/>
      <c r="BCZ99" s="16"/>
      <c r="BDA99" s="16"/>
      <c r="BDB99" s="16"/>
      <c r="BDC99" s="16"/>
      <c r="BDD99" s="16"/>
      <c r="BDE99" s="16"/>
      <c r="BDF99" s="16"/>
      <c r="BDG99" s="16"/>
      <c r="BDH99" s="16"/>
      <c r="BDI99" s="16"/>
      <c r="BDJ99" s="16"/>
      <c r="BDK99" s="16"/>
      <c r="BDL99" s="16"/>
      <c r="BDM99" s="16"/>
      <c r="BDN99" s="16"/>
      <c r="BDO99" s="16"/>
      <c r="BDP99" s="16"/>
      <c r="BDQ99" s="16"/>
      <c r="BDR99" s="16"/>
      <c r="BDS99" s="16"/>
      <c r="BDT99" s="16"/>
      <c r="BDU99" s="16"/>
      <c r="BDV99" s="16"/>
      <c r="BDW99" s="16"/>
      <c r="BDX99" s="16"/>
      <c r="BDY99" s="16"/>
      <c r="BDZ99" s="16"/>
      <c r="BEA99" s="16"/>
      <c r="BEB99" s="16"/>
      <c r="BEC99" s="16"/>
      <c r="BED99" s="16"/>
      <c r="BEE99" s="16"/>
      <c r="BEF99" s="16"/>
      <c r="BEG99" s="16"/>
      <c r="BEH99" s="16"/>
      <c r="BEI99" s="16"/>
      <c r="BEJ99" s="16"/>
      <c r="BEK99" s="16"/>
      <c r="BEL99" s="16"/>
      <c r="BEM99" s="16"/>
      <c r="BEN99" s="16"/>
      <c r="BEO99" s="16"/>
      <c r="BEP99" s="16"/>
      <c r="BEQ99" s="16"/>
      <c r="BER99" s="16"/>
      <c r="BES99" s="16"/>
      <c r="BET99" s="16"/>
      <c r="BEU99" s="16"/>
      <c r="BEV99" s="16"/>
      <c r="BEW99" s="16"/>
      <c r="BEX99" s="16"/>
      <c r="BEY99" s="16"/>
      <c r="BEZ99" s="16"/>
      <c r="BFA99" s="16"/>
      <c r="BFB99" s="16"/>
      <c r="BFC99" s="16"/>
      <c r="BFD99" s="16"/>
      <c r="BFE99" s="16"/>
      <c r="BFF99" s="16"/>
      <c r="BFG99" s="16"/>
      <c r="BFH99" s="16"/>
      <c r="BFI99" s="16"/>
      <c r="BFJ99" s="16"/>
      <c r="BFK99" s="16"/>
      <c r="BFL99" s="16"/>
      <c r="BFM99" s="16"/>
      <c r="BFN99" s="16"/>
      <c r="BFO99" s="16"/>
      <c r="BFP99" s="16"/>
      <c r="BFQ99" s="16"/>
      <c r="BFR99" s="16"/>
      <c r="BFS99" s="16"/>
      <c r="BFT99" s="16"/>
      <c r="BFU99" s="16"/>
      <c r="BFV99" s="16"/>
      <c r="BFW99" s="16"/>
      <c r="BFX99" s="16"/>
      <c r="BFY99" s="16"/>
      <c r="BFZ99" s="16"/>
      <c r="BGA99" s="16"/>
      <c r="BGB99" s="16"/>
      <c r="BGC99" s="16"/>
      <c r="BGD99" s="16"/>
      <c r="BGE99" s="16"/>
      <c r="BGF99" s="16"/>
      <c r="BGG99" s="16"/>
      <c r="BGH99" s="16"/>
      <c r="BGI99" s="16"/>
      <c r="BGJ99" s="16"/>
      <c r="BGK99" s="16"/>
      <c r="BGL99" s="16"/>
      <c r="BGM99" s="16"/>
      <c r="BGN99" s="16"/>
      <c r="BGO99" s="16"/>
      <c r="BGP99" s="16"/>
      <c r="BGQ99" s="16"/>
      <c r="BGR99" s="16"/>
      <c r="BGS99" s="16"/>
      <c r="BGT99" s="16"/>
      <c r="BGU99" s="16"/>
      <c r="BGV99" s="16"/>
      <c r="BGW99" s="16"/>
      <c r="BGX99" s="16"/>
      <c r="BGY99" s="16"/>
      <c r="BGZ99" s="16"/>
      <c r="BHA99" s="16"/>
      <c r="BHB99" s="16"/>
      <c r="BHC99" s="16"/>
      <c r="BHD99" s="16"/>
      <c r="BHE99" s="16"/>
      <c r="BHF99" s="16"/>
      <c r="BHG99" s="16"/>
      <c r="BHH99" s="16"/>
      <c r="BHI99" s="16"/>
      <c r="BHJ99" s="16"/>
      <c r="BHK99" s="16"/>
      <c r="BHL99" s="16"/>
      <c r="BHM99" s="16"/>
      <c r="BHN99" s="16"/>
      <c r="BHO99" s="16"/>
      <c r="BHP99" s="16"/>
      <c r="BHQ99" s="16"/>
      <c r="BHR99" s="16"/>
      <c r="BHS99" s="16"/>
      <c r="BHT99" s="16"/>
      <c r="BHU99" s="16"/>
      <c r="BHV99" s="16"/>
      <c r="BHW99" s="16"/>
      <c r="BHX99" s="16"/>
      <c r="BHY99" s="16"/>
      <c r="BHZ99" s="16"/>
      <c r="BIA99" s="16"/>
      <c r="BIB99" s="16"/>
      <c r="BIC99" s="16"/>
      <c r="BID99" s="16"/>
      <c r="BIE99" s="16"/>
      <c r="BIF99" s="16"/>
      <c r="BIG99" s="16"/>
      <c r="BIH99" s="16"/>
      <c r="BII99" s="16"/>
      <c r="BIJ99" s="16"/>
      <c r="BIK99" s="16"/>
      <c r="BIL99" s="16"/>
      <c r="BIM99" s="16"/>
      <c r="BIN99" s="16"/>
      <c r="BIO99" s="16"/>
      <c r="BIP99" s="16"/>
      <c r="BIQ99" s="16"/>
      <c r="BIR99" s="16"/>
      <c r="BIS99" s="16"/>
      <c r="BIT99" s="16"/>
      <c r="BIU99" s="16"/>
      <c r="BIV99" s="16"/>
      <c r="BIW99" s="16"/>
      <c r="BIX99" s="16"/>
      <c r="BIY99" s="16"/>
      <c r="BIZ99" s="16"/>
      <c r="BJA99" s="16"/>
      <c r="BJB99" s="16"/>
      <c r="BJC99" s="16"/>
      <c r="BJD99" s="16"/>
      <c r="BJE99" s="16"/>
      <c r="BJF99" s="16"/>
      <c r="BJG99" s="16"/>
      <c r="BJH99" s="16"/>
      <c r="BJI99" s="16"/>
      <c r="BJJ99" s="16"/>
      <c r="BJK99" s="16"/>
      <c r="BJL99" s="16"/>
      <c r="BJM99" s="16"/>
      <c r="BJN99" s="16"/>
      <c r="BJO99" s="16"/>
      <c r="BJP99" s="16"/>
      <c r="BJQ99" s="16"/>
      <c r="BJR99" s="16"/>
      <c r="BJS99" s="16"/>
      <c r="BJT99" s="16"/>
      <c r="BJU99" s="16"/>
      <c r="BJV99" s="16"/>
      <c r="BJW99" s="16"/>
      <c r="BJX99" s="16"/>
      <c r="BJY99" s="16"/>
      <c r="BJZ99" s="16"/>
      <c r="BKA99" s="16"/>
      <c r="BKB99" s="16"/>
      <c r="BKC99" s="16"/>
      <c r="BKD99" s="16"/>
      <c r="BKE99" s="16"/>
      <c r="BKF99" s="16"/>
      <c r="BKG99" s="16"/>
      <c r="BKH99" s="16"/>
      <c r="BKI99" s="16"/>
      <c r="BKJ99" s="16"/>
      <c r="BKK99" s="16"/>
      <c r="BKL99" s="16"/>
      <c r="BKM99" s="16"/>
      <c r="BKN99" s="16"/>
      <c r="BKO99" s="16"/>
      <c r="BKP99" s="16"/>
      <c r="BKQ99" s="16"/>
      <c r="BKR99" s="16"/>
      <c r="BKS99" s="16"/>
      <c r="BKT99" s="16"/>
      <c r="BKU99" s="16"/>
      <c r="BKV99" s="16"/>
      <c r="BKW99" s="16"/>
      <c r="BKX99" s="16"/>
      <c r="BKY99" s="16"/>
      <c r="BKZ99" s="16"/>
      <c r="BLA99" s="16"/>
      <c r="BLB99" s="16"/>
      <c r="BLC99" s="16"/>
      <c r="BLD99" s="16"/>
      <c r="BLE99" s="16"/>
      <c r="BLF99" s="16"/>
      <c r="BLG99" s="16"/>
      <c r="BLH99" s="16"/>
      <c r="BLI99" s="16"/>
      <c r="BLJ99" s="16"/>
      <c r="BLK99" s="16"/>
      <c r="BLL99" s="16"/>
      <c r="BLM99" s="16"/>
      <c r="BLN99" s="16"/>
      <c r="BLO99" s="16"/>
      <c r="BLP99" s="16"/>
      <c r="BLQ99" s="16"/>
      <c r="BLR99" s="16"/>
      <c r="BLS99" s="16"/>
      <c r="BLT99" s="16"/>
      <c r="BLU99" s="16"/>
      <c r="BLV99" s="16"/>
      <c r="BLW99" s="16"/>
      <c r="BLX99" s="16"/>
      <c r="BLY99" s="16"/>
      <c r="BLZ99" s="16"/>
      <c r="BMA99" s="16"/>
      <c r="BMB99" s="16"/>
      <c r="BMC99" s="16"/>
      <c r="BMD99" s="16"/>
      <c r="BME99" s="16"/>
      <c r="BMF99" s="16"/>
      <c r="BMG99" s="16"/>
      <c r="BMH99" s="16"/>
      <c r="BMI99" s="16"/>
      <c r="BMJ99" s="16"/>
      <c r="BMK99" s="16"/>
      <c r="BML99" s="16"/>
      <c r="BMM99" s="16"/>
      <c r="BMN99" s="16"/>
      <c r="BMO99" s="16"/>
      <c r="BMP99" s="16"/>
      <c r="BMQ99" s="16"/>
      <c r="BMR99" s="16"/>
      <c r="BMS99" s="16"/>
      <c r="BMT99" s="16"/>
      <c r="BMU99" s="16"/>
      <c r="BMV99" s="16"/>
      <c r="BMW99" s="16"/>
      <c r="BMX99" s="16"/>
      <c r="BMY99" s="16"/>
      <c r="BMZ99" s="16"/>
      <c r="BNA99" s="16"/>
      <c r="BNB99" s="16"/>
      <c r="BNC99" s="16"/>
      <c r="BND99" s="16"/>
      <c r="BNE99" s="16"/>
      <c r="BNF99" s="16"/>
      <c r="BNG99" s="16"/>
      <c r="BNH99" s="16"/>
      <c r="BNI99" s="16"/>
      <c r="BNJ99" s="16"/>
      <c r="BNK99" s="16"/>
      <c r="BNL99" s="16"/>
      <c r="BNM99" s="16"/>
      <c r="BNN99" s="16"/>
      <c r="BNO99" s="16"/>
      <c r="BNP99" s="16"/>
      <c r="BNQ99" s="16"/>
      <c r="BNR99" s="16"/>
      <c r="BNS99" s="16"/>
      <c r="BNT99" s="16"/>
      <c r="BNU99" s="16"/>
      <c r="BNV99" s="16"/>
      <c r="BNW99" s="16"/>
      <c r="BNX99" s="16"/>
      <c r="BNY99" s="16"/>
      <c r="BNZ99" s="16"/>
      <c r="BOA99" s="16"/>
      <c r="BOB99" s="16"/>
      <c r="BOC99" s="16"/>
      <c r="BOD99" s="16"/>
      <c r="BOE99" s="16"/>
      <c r="BOF99" s="16"/>
      <c r="BOG99" s="16"/>
      <c r="BOH99" s="16"/>
      <c r="BOI99" s="16"/>
      <c r="BOJ99" s="16"/>
      <c r="BOK99" s="16"/>
      <c r="BOL99" s="16"/>
      <c r="BOM99" s="16"/>
      <c r="BON99" s="16"/>
      <c r="BOO99" s="16"/>
      <c r="BOP99" s="16"/>
      <c r="BOQ99" s="16"/>
      <c r="BOR99" s="16"/>
      <c r="BOS99" s="16"/>
      <c r="BOT99" s="16"/>
      <c r="BOU99" s="16"/>
      <c r="BOV99" s="16"/>
      <c r="BOW99" s="16"/>
      <c r="BOX99" s="16"/>
      <c r="BOY99" s="16"/>
      <c r="BOZ99" s="16"/>
      <c r="BPA99" s="16"/>
      <c r="BPB99" s="16"/>
      <c r="BPC99" s="16"/>
      <c r="BPD99" s="16"/>
      <c r="BPE99" s="16"/>
      <c r="BPF99" s="16"/>
      <c r="BPG99" s="16"/>
      <c r="BPH99" s="16"/>
      <c r="BPI99" s="16"/>
      <c r="BPJ99" s="16"/>
      <c r="BPK99" s="16"/>
      <c r="BPL99" s="16"/>
      <c r="BPM99" s="16"/>
      <c r="BPN99" s="16"/>
      <c r="BPO99" s="16"/>
      <c r="BPP99" s="16"/>
      <c r="BPQ99" s="16"/>
      <c r="BPR99" s="16"/>
      <c r="BPS99" s="16"/>
      <c r="BPT99" s="16"/>
      <c r="BPU99" s="16"/>
      <c r="BPV99" s="16"/>
      <c r="BPW99" s="16"/>
      <c r="BPX99" s="16"/>
      <c r="BPY99" s="16"/>
      <c r="BPZ99" s="16"/>
      <c r="BQA99" s="16"/>
      <c r="BQB99" s="16"/>
      <c r="BQC99" s="16"/>
      <c r="BQD99" s="16"/>
      <c r="BQE99" s="16"/>
      <c r="BQF99" s="16"/>
      <c r="BQG99" s="16"/>
      <c r="BQH99" s="16"/>
      <c r="BQI99" s="16"/>
      <c r="BQJ99" s="16"/>
      <c r="BQK99" s="16"/>
      <c r="BQL99" s="16"/>
      <c r="BQM99" s="16"/>
      <c r="BQN99" s="16"/>
      <c r="BQO99" s="16"/>
      <c r="BQP99" s="16"/>
      <c r="BQQ99" s="16"/>
      <c r="BQR99" s="16"/>
      <c r="BQS99" s="16"/>
      <c r="BQT99" s="16"/>
      <c r="BQU99" s="16"/>
      <c r="BQV99" s="16"/>
      <c r="BQW99" s="16"/>
      <c r="BQX99" s="16"/>
      <c r="BQY99" s="16"/>
      <c r="BQZ99" s="16"/>
      <c r="BRA99" s="16"/>
      <c r="BRB99" s="16"/>
      <c r="BRC99" s="16"/>
      <c r="BRD99" s="16"/>
      <c r="BRE99" s="16"/>
      <c r="BRF99" s="16"/>
      <c r="BRG99" s="16"/>
      <c r="BRH99" s="16"/>
      <c r="BRI99" s="16"/>
      <c r="BRJ99" s="16"/>
      <c r="BRK99" s="16"/>
      <c r="BRL99" s="16"/>
      <c r="BRM99" s="16"/>
      <c r="BRN99" s="16"/>
      <c r="BRO99" s="16"/>
      <c r="BRP99" s="16"/>
      <c r="BRQ99" s="16"/>
      <c r="BRR99" s="16"/>
      <c r="BRS99" s="16"/>
      <c r="BRT99" s="16"/>
      <c r="BRU99" s="16"/>
      <c r="BRV99" s="16"/>
      <c r="BRW99" s="16"/>
      <c r="BRX99" s="16"/>
      <c r="BRY99" s="16"/>
      <c r="BRZ99" s="16"/>
      <c r="BSA99" s="16"/>
      <c r="BSB99" s="16"/>
      <c r="BSC99" s="16"/>
      <c r="BSD99" s="16"/>
      <c r="BSE99" s="16"/>
      <c r="BSF99" s="16"/>
      <c r="BSG99" s="16"/>
      <c r="BSH99" s="16"/>
      <c r="BSI99" s="16"/>
      <c r="BSJ99" s="16"/>
      <c r="BSK99" s="16"/>
      <c r="BSL99" s="16"/>
      <c r="BSM99" s="16"/>
      <c r="BSN99" s="16"/>
      <c r="BSO99" s="16"/>
      <c r="BSP99" s="16"/>
      <c r="BSQ99" s="16"/>
      <c r="BSR99" s="16"/>
      <c r="BSS99" s="16"/>
      <c r="BST99" s="16"/>
      <c r="BSU99" s="16"/>
      <c r="BSV99" s="16"/>
      <c r="BSW99" s="16"/>
      <c r="BSX99" s="16"/>
      <c r="BSY99" s="16"/>
      <c r="BSZ99" s="16"/>
      <c r="BTA99" s="16"/>
      <c r="BTB99" s="16"/>
      <c r="BTC99" s="16"/>
      <c r="BTD99" s="16"/>
      <c r="BTE99" s="16"/>
      <c r="BTF99" s="16"/>
      <c r="BTG99" s="16"/>
      <c r="BTH99" s="16"/>
    </row>
    <row r="100" spans="1:1880" ht="35.25" customHeight="1" x14ac:dyDescent="0.3">
      <c r="A100" s="68"/>
      <c r="B100" s="550" t="s">
        <v>4</v>
      </c>
      <c r="C100" s="497"/>
      <c r="D100" s="551"/>
      <c r="E100" s="498"/>
      <c r="F100" s="333"/>
      <c r="G100" s="500"/>
      <c r="H100" s="491"/>
      <c r="I100" s="736"/>
      <c r="J100"/>
    </row>
    <row r="101" spans="1:1880" ht="176.25" customHeight="1" x14ac:dyDescent="0.3">
      <c r="A101" s="68">
        <v>547</v>
      </c>
      <c r="B101" s="277"/>
      <c r="C101" s="277" t="s">
        <v>69</v>
      </c>
      <c r="D101" s="156" t="s">
        <v>691</v>
      </c>
      <c r="E101" s="276" t="e">
        <f>INDEX('PY1 Data(H)'!$A$1:$CX$145,MATCH('Unit Data from Audit Worksheet'!$A101,'PY1 Data(H)'!$A$1:$A$145,0),MATCH('Unit Data from Audit Worksheet'!$D$2,'PY1 Data(H)'!$A$1:$CX$1,0))</f>
        <v>#N/A</v>
      </c>
      <c r="F101" s="301"/>
      <c r="G101" s="494" t="str">
        <f>IF(F101&lt;1,"Please answer this question","")</f>
        <v>Please answer this question</v>
      </c>
      <c r="H101" s="490"/>
      <c r="I101" s="732"/>
      <c r="J101"/>
    </row>
    <row r="102" spans="1:1880" s="16" customFormat="1" ht="141.6" customHeight="1" x14ac:dyDescent="0.3">
      <c r="A102" s="139">
        <v>659</v>
      </c>
      <c r="B102" s="577" t="s">
        <v>23</v>
      </c>
      <c r="C102" s="577" t="s">
        <v>149</v>
      </c>
      <c r="D102" s="549" t="s">
        <v>258</v>
      </c>
      <c r="E102" s="276" t="e">
        <f>INDEX('PY1 Data(H)'!$A$1:$CX$145,MATCH('Unit Data from Audit Worksheet'!$A102,'PY1 Data(H)'!$A$1:$A$145,0),MATCH('Unit Data from Audit Worksheet'!$D$2,'PY1 Data(H)'!$A$1:$CX$1,0))</f>
        <v>#N/A</v>
      </c>
      <c r="F102" s="135">
        <v>0</v>
      </c>
      <c r="G102" s="306" t="s">
        <v>259</v>
      </c>
      <c r="H102" s="305" t="str">
        <f>IF(F102&lt;1,"Please answer this question if applicable","")</f>
        <v>Please answer this question if applicable</v>
      </c>
      <c r="I102" s="735"/>
      <c r="J102"/>
      <c r="L102"/>
      <c r="N102" s="136"/>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row>
    <row r="103" spans="1:1880" ht="65.25" customHeight="1" x14ac:dyDescent="0.3">
      <c r="A103" s="139">
        <v>660</v>
      </c>
      <c r="B103" s="577" t="s">
        <v>23</v>
      </c>
      <c r="C103" s="577" t="s">
        <v>149</v>
      </c>
      <c r="D103" s="549" t="s">
        <v>260</v>
      </c>
      <c r="E103" s="276" t="e">
        <f>INDEX('PY1 Data(H)'!$A$1:$CX$145,MATCH('Unit Data from Audit Worksheet'!$A103,'PY1 Data(H)'!$A$1:$A$145,0),MATCH('Unit Data from Audit Worksheet'!$D$2,'PY1 Data(H)'!$A$1:$CX$1,0))</f>
        <v>#N/A</v>
      </c>
      <c r="F103" s="135">
        <v>0</v>
      </c>
      <c r="G103" s="305" t="str">
        <f>IF(F103&lt;1,"Please answer this question if applicable","")</f>
        <v>Please answer this question if applicable</v>
      </c>
      <c r="I103" s="736"/>
      <c r="J103"/>
    </row>
    <row r="104" spans="1:1880" ht="94.5" customHeight="1" x14ac:dyDescent="0.3">
      <c r="A104" s="139">
        <v>661</v>
      </c>
      <c r="B104" s="577" t="s">
        <v>23</v>
      </c>
      <c r="C104" s="577" t="s">
        <v>151</v>
      </c>
      <c r="D104" s="563" t="s">
        <v>261</v>
      </c>
      <c r="E104" s="276" t="e">
        <f>INDEX('PY1 Data(H)'!$A$1:$CX$145,MATCH('Unit Data from Audit Worksheet'!$A104,'PY1 Data(H)'!$A$1:$A$145,0),MATCH('Unit Data from Audit Worksheet'!$D$2,'PY1 Data(H)'!$A$1:$CX$1,0))</f>
        <v>#N/A</v>
      </c>
      <c r="F104" s="130">
        <v>0</v>
      </c>
      <c r="G104" s="738" t="str">
        <f>IF((F104&lt;1),"Please answer this question if applicable ",IF(F104=H104,"","Please review percentage"))</f>
        <v xml:space="preserve">Please answer this question if applicable </v>
      </c>
      <c r="H104" s="512">
        <f>ROUND(IFERROR((F103/F102)*100,0),1)</f>
        <v>0</v>
      </c>
      <c r="I104" s="749"/>
      <c r="J104"/>
    </row>
    <row r="105" spans="1:1880" ht="111.75" customHeight="1" x14ac:dyDescent="0.3">
      <c r="A105" s="68"/>
      <c r="B105" s="277"/>
      <c r="C105" s="277"/>
      <c r="D105" s="564" t="s">
        <v>5</v>
      </c>
      <c r="E105" s="278"/>
      <c r="F105" s="278"/>
      <c r="G105" s="306"/>
      <c r="H105" s="512"/>
      <c r="I105" s="750"/>
      <c r="J105"/>
    </row>
    <row r="106" spans="1:1880" ht="32.25" customHeight="1" x14ac:dyDescent="0.3">
      <c r="A106" s="68"/>
      <c r="B106" s="550" t="s">
        <v>6</v>
      </c>
      <c r="C106" s="497"/>
      <c r="D106" s="551"/>
      <c r="E106" s="333"/>
      <c r="F106" s="500"/>
      <c r="G106" s="500"/>
      <c r="H106" s="491"/>
      <c r="I106" s="736"/>
      <c r="J106"/>
    </row>
    <row r="107" spans="1:1880" ht="68.25" customHeight="1" x14ac:dyDescent="0.3">
      <c r="A107" s="68">
        <v>6</v>
      </c>
      <c r="B107" s="3" t="s">
        <v>21</v>
      </c>
      <c r="C107" s="3" t="s">
        <v>70</v>
      </c>
      <c r="D107" s="18" t="s">
        <v>298</v>
      </c>
      <c r="E107" s="276" t="e">
        <f>INDEX('PY1 Data(H)'!$A$1:$CX$145,MATCH('Unit Data from Audit Worksheet'!$A107,'PY1 Data(H)'!$A$1:$A$145,0),MATCH('Unit Data from Audit Worksheet'!$D$2,'PY1 Data(H)'!$A$1:$CX$1,0))</f>
        <v>#N/A</v>
      </c>
      <c r="F107" s="135">
        <v>0</v>
      </c>
      <c r="G107" s="489">
        <f>IF(F107&lt;0,"Error: Enter as positive.",)</f>
        <v>0</v>
      </c>
      <c r="H107" s="491"/>
      <c r="I107" s="736"/>
      <c r="J107"/>
    </row>
    <row r="108" spans="1:1880" ht="27.75" customHeight="1" x14ac:dyDescent="0.3">
      <c r="A108" s="68"/>
      <c r="B108" s="550" t="s">
        <v>153</v>
      </c>
      <c r="C108" s="496"/>
      <c r="D108" s="550"/>
      <c r="E108" s="513"/>
      <c r="F108" s="513"/>
      <c r="G108" s="508"/>
      <c r="H108" s="491"/>
      <c r="I108" s="751"/>
      <c r="J108"/>
      <c r="M108" s="16" t="s">
        <v>229</v>
      </c>
    </row>
    <row r="109" spans="1:1880" ht="68.25" customHeight="1" x14ac:dyDescent="0.3">
      <c r="A109" s="68">
        <v>620</v>
      </c>
      <c r="B109" s="277" t="s">
        <v>23</v>
      </c>
      <c r="C109" s="277"/>
      <c r="D109" s="18" t="s">
        <v>661</v>
      </c>
      <c r="E109" s="341"/>
      <c r="F109" s="129"/>
      <c r="G109" s="494" t="str">
        <f>IF(F109&lt;1,"Please answer this question","")</f>
        <v>Please answer this question</v>
      </c>
      <c r="H109" s="491"/>
      <c r="I109" s="751"/>
      <c r="J109"/>
      <c r="M109" s="16" t="s">
        <v>230</v>
      </c>
    </row>
    <row r="110" spans="1:1880" ht="123.75" customHeight="1" x14ac:dyDescent="0.3">
      <c r="A110" s="514"/>
      <c r="B110" s="791" t="s">
        <v>217</v>
      </c>
      <c r="C110" s="791"/>
      <c r="D110" s="791"/>
      <c r="E110" s="515"/>
      <c r="F110" s="515"/>
      <c r="G110" s="515"/>
      <c r="H110" s="491"/>
      <c r="I110" s="751"/>
      <c r="J110"/>
      <c r="M110" s="16" t="s">
        <v>220</v>
      </c>
    </row>
    <row r="111" spans="1:1880" ht="63" customHeight="1" x14ac:dyDescent="0.3">
      <c r="A111" s="139">
        <v>947</v>
      </c>
      <c r="B111" s="549"/>
      <c r="C111" s="549"/>
      <c r="D111" s="563" t="s">
        <v>193</v>
      </c>
      <c r="E111" s="395"/>
      <c r="F111" s="761"/>
      <c r="G111" s="494" t="str">
        <f>IF(ISBLANK(F111),"Please do not leave blank","")</f>
        <v>Please do not leave blank</v>
      </c>
      <c r="H111" s="491"/>
      <c r="I111" s="736"/>
      <c r="J111"/>
      <c r="K111" s="136"/>
      <c r="M111" s="136"/>
      <c r="O111" s="136"/>
    </row>
    <row r="112" spans="1:1880" ht="65.25" customHeight="1" x14ac:dyDescent="0.3">
      <c r="A112" s="139">
        <v>948</v>
      </c>
      <c r="B112" s="549"/>
      <c r="C112" s="549"/>
      <c r="D112" s="563" t="s">
        <v>194</v>
      </c>
      <c r="E112" s="395"/>
      <c r="F112" s="761"/>
      <c r="G112" s="494" t="str">
        <f t="shared" ref="G112:G114" si="2">IF(ISBLANK(F112),"Please do not leave blank","")</f>
        <v>Please do not leave blank</v>
      </c>
      <c r="H112" s="491"/>
      <c r="I112" s="736"/>
      <c r="J112"/>
      <c r="K112" s="136"/>
      <c r="M112" s="136"/>
      <c r="O112" s="136"/>
    </row>
    <row r="113" spans="1:15" ht="76.5" customHeight="1" x14ac:dyDescent="0.3">
      <c r="A113" s="139">
        <v>949</v>
      </c>
      <c r="B113" s="549"/>
      <c r="C113" s="549"/>
      <c r="D113" s="563" t="s">
        <v>195</v>
      </c>
      <c r="E113" s="395"/>
      <c r="F113" s="761"/>
      <c r="G113" s="494" t="str">
        <f t="shared" si="2"/>
        <v>Please do not leave blank</v>
      </c>
      <c r="H113" s="491"/>
      <c r="I113" s="736"/>
      <c r="J113"/>
      <c r="K113" s="136"/>
      <c r="M113" s="136"/>
      <c r="O113" s="136"/>
    </row>
    <row r="114" spans="1:15" ht="60" customHeight="1" x14ac:dyDescent="0.3">
      <c r="A114" s="139">
        <v>950</v>
      </c>
      <c r="B114" s="549"/>
      <c r="C114" s="549"/>
      <c r="D114" s="563" t="s">
        <v>184</v>
      </c>
      <c r="E114" s="395"/>
      <c r="F114" s="761"/>
      <c r="G114" s="494" t="str">
        <f t="shared" si="2"/>
        <v>Please do not leave blank</v>
      </c>
      <c r="H114" s="491"/>
      <c r="I114" s="736"/>
      <c r="J114"/>
      <c r="K114" s="136"/>
      <c r="M114" s="136"/>
      <c r="O114" s="136"/>
    </row>
    <row r="115" spans="1:15" ht="65.400000000000006" customHeight="1" x14ac:dyDescent="0.3">
      <c r="A115" s="139">
        <v>952</v>
      </c>
      <c r="B115" s="549"/>
      <c r="C115" s="549"/>
      <c r="D115" s="138" t="s">
        <v>662</v>
      </c>
      <c r="E115" s="395"/>
      <c r="F115" s="762"/>
      <c r="G115" s="494" t="s">
        <v>300</v>
      </c>
      <c r="H115" s="491"/>
      <c r="I115" s="752"/>
      <c r="J115"/>
      <c r="K115" s="136"/>
      <c r="M115" s="136"/>
      <c r="O115" s="136"/>
    </row>
    <row r="116" spans="1:15" ht="15" thickBot="1" x14ac:dyDescent="0.35">
      <c r="A116" s="68"/>
      <c r="B116" s="497"/>
      <c r="C116" s="334"/>
      <c r="D116" s="335" t="s">
        <v>188</v>
      </c>
      <c r="E116" s="332"/>
      <c r="F116" s="516"/>
      <c r="G116" s="517"/>
      <c r="H116" s="518"/>
      <c r="I116" s="753"/>
      <c r="J116"/>
      <c r="K116" s="136"/>
      <c r="M116" s="136"/>
      <c r="O116" s="136"/>
    </row>
    <row r="117" spans="1:15" ht="15" thickBot="1" x14ac:dyDescent="0.35">
      <c r="A117" s="195"/>
      <c r="B117" s="788" t="s">
        <v>218</v>
      </c>
      <c r="C117" s="789"/>
      <c r="D117" s="789"/>
      <c r="E117" s="790"/>
      <c r="F117" s="495"/>
      <c r="G117" s="494"/>
      <c r="H117" s="491"/>
      <c r="I117" s="754"/>
      <c r="J117"/>
    </row>
    <row r="118" spans="1:15" ht="75.75" customHeight="1" x14ac:dyDescent="0.3">
      <c r="A118" s="195"/>
      <c r="B118" s="792" t="s">
        <v>219</v>
      </c>
      <c r="C118" s="792"/>
      <c r="D118" s="792"/>
      <c r="E118" s="792"/>
      <c r="F118" s="495"/>
      <c r="G118" s="494"/>
      <c r="H118" s="491"/>
      <c r="I118" s="754"/>
      <c r="J118"/>
    </row>
    <row r="119" spans="1:15" ht="15" thickBot="1" x14ac:dyDescent="0.35">
      <c r="A119" s="519"/>
      <c r="B119" s="520"/>
      <c r="C119" s="520"/>
      <c r="D119" s="521"/>
      <c r="E119" s="276"/>
      <c r="F119" s="495"/>
      <c r="G119" s="494"/>
      <c r="H119" s="491"/>
      <c r="I119" s="754"/>
      <c r="J119"/>
    </row>
    <row r="120" spans="1:15" ht="15" thickBot="1" x14ac:dyDescent="0.35">
      <c r="A120" s="195"/>
      <c r="B120" s="422" t="s">
        <v>176</v>
      </c>
      <c r="C120" s="728" t="s">
        <v>177</v>
      </c>
      <c r="D120" s="487"/>
      <c r="E120" s="488"/>
      <c r="F120" s="63"/>
      <c r="G120" s="494"/>
      <c r="H120" s="491"/>
      <c r="I120" s="754"/>
      <c r="J120"/>
    </row>
    <row r="121" spans="1:15" ht="44.25" customHeight="1" thickBot="1" x14ac:dyDescent="0.35">
      <c r="A121" s="195"/>
      <c r="B121" s="485" t="s">
        <v>197</v>
      </c>
      <c r="C121" s="522"/>
      <c r="D121" s="523"/>
      <c r="E121" s="524"/>
      <c r="F121" s="525"/>
      <c r="G121" s="494"/>
      <c r="H121" s="491"/>
      <c r="I121" s="754"/>
      <c r="J121"/>
    </row>
    <row r="122" spans="1:15" ht="44.25" customHeight="1" thickBot="1" x14ac:dyDescent="0.35">
      <c r="A122" s="195"/>
      <c r="B122" s="485"/>
      <c r="C122" s="526"/>
      <c r="D122" s="307" t="s">
        <v>210</v>
      </c>
      <c r="E122" s="308"/>
      <c r="F122" s="527"/>
      <c r="G122" s="527"/>
      <c r="H122" s="491"/>
      <c r="I122" s="754"/>
    </row>
    <row r="123" spans="1:15" ht="32.4" customHeight="1" thickBot="1" x14ac:dyDescent="0.35">
      <c r="A123" s="195">
        <v>960</v>
      </c>
      <c r="B123" s="799" t="s">
        <v>198</v>
      </c>
      <c r="C123" s="800"/>
      <c r="D123" s="757"/>
      <c r="E123" s="528" t="str">
        <f>IF(ISBLANK($D123),"&lt;&lt;&lt;&lt;&lt;&lt;&lt;&lt;&lt;&lt;&lt;&lt;&lt;&lt;&lt;","")</f>
        <v>&lt;&lt;&lt;&lt;&lt;&lt;&lt;&lt;&lt;&lt;&lt;&lt;&lt;&lt;&lt;</v>
      </c>
      <c r="F123" s="529" t="str">
        <f>IF(ISBLANK($D123),"Required","")</f>
        <v>Required</v>
      </c>
      <c r="G123" s="530"/>
      <c r="H123" s="490"/>
      <c r="I123" s="754"/>
    </row>
    <row r="124" spans="1:15" ht="32.4" customHeight="1" thickBot="1" x14ac:dyDescent="0.35">
      <c r="A124" s="195">
        <v>962</v>
      </c>
      <c r="B124" s="797" t="s">
        <v>178</v>
      </c>
      <c r="C124" s="798"/>
      <c r="D124" s="757"/>
      <c r="E124" s="528" t="str">
        <f>IF(ISBLANK($D124),"&lt;&lt;&lt;&lt;&lt;&lt;&lt;&lt;&lt;&lt;&lt;&lt;&lt;&lt;&lt;","")</f>
        <v>&lt;&lt;&lt;&lt;&lt;&lt;&lt;&lt;&lt;&lt;&lt;&lt;&lt;&lt;&lt;</v>
      </c>
      <c r="F124" s="529" t="str">
        <f>IF(ISBLANK($D124),"Required","")</f>
        <v>Required</v>
      </c>
      <c r="G124" s="531"/>
      <c r="H124" s="491"/>
      <c r="I124" s="754"/>
    </row>
    <row r="125" spans="1:15" ht="32.4" customHeight="1" thickBot="1" x14ac:dyDescent="0.35">
      <c r="A125" s="195">
        <v>964</v>
      </c>
      <c r="B125" s="797" t="s">
        <v>179</v>
      </c>
      <c r="C125" s="798"/>
      <c r="D125" s="758"/>
      <c r="E125" s="528" t="str">
        <f>IF(ISBLANK($D125),"&lt;&lt;&lt;&lt;&lt;&lt;&lt;&lt;&lt;&lt;&lt;&lt;&lt;&lt;&lt;","")</f>
        <v>&lt;&lt;&lt;&lt;&lt;&lt;&lt;&lt;&lt;&lt;&lt;&lt;&lt;&lt;&lt;</v>
      </c>
      <c r="F125" s="529" t="str">
        <f>IF(ISBLANK($D125),"Required","")</f>
        <v>Required</v>
      </c>
      <c r="G125" s="531"/>
      <c r="H125" s="491"/>
      <c r="I125" s="755"/>
    </row>
    <row r="126" spans="1:15" ht="32.4" customHeight="1" thickBot="1" x14ac:dyDescent="0.35">
      <c r="A126" s="540">
        <v>966</v>
      </c>
      <c r="B126" s="793" t="s">
        <v>660</v>
      </c>
      <c r="C126" s="794"/>
      <c r="D126" s="759"/>
      <c r="E126" s="528" t="str">
        <f>IF(ISBLANK($D126),"&lt;&lt;&lt;&lt;&lt;&lt;&lt;&lt;&lt;&lt;&lt;&lt;&lt;&lt;&lt;","")</f>
        <v>&lt;&lt;&lt;&lt;&lt;&lt;&lt;&lt;&lt;&lt;&lt;&lt;&lt;&lt;&lt;</v>
      </c>
      <c r="F126" s="529" t="str">
        <f>IF(ISBLANK($D126),"Required","")</f>
        <v>Required</v>
      </c>
      <c r="G126" s="532"/>
      <c r="H126" s="491"/>
      <c r="I126" s="754"/>
    </row>
    <row r="127" spans="1:15" ht="32.4" customHeight="1" thickBot="1" x14ac:dyDescent="0.35">
      <c r="A127" s="540"/>
      <c r="B127" s="793" t="s">
        <v>690</v>
      </c>
      <c r="C127" s="794"/>
      <c r="D127" s="757"/>
      <c r="E127" s="533"/>
      <c r="F127" s="529"/>
      <c r="G127" s="532"/>
      <c r="H127" s="491"/>
      <c r="I127" s="754"/>
    </row>
    <row r="128" spans="1:15" ht="32.4" customHeight="1" thickBot="1" x14ac:dyDescent="0.35">
      <c r="A128" s="195">
        <v>968</v>
      </c>
      <c r="B128" s="795" t="s">
        <v>181</v>
      </c>
      <c r="C128" s="796"/>
      <c r="D128" s="760"/>
      <c r="E128" s="534" t="str">
        <f>IF(ISBLANK($D128),"&lt;&lt;&lt;&lt;&lt;&lt;&lt;&lt;&lt;&lt;&lt;&lt;&lt;&lt;&lt;","")</f>
        <v>&lt;&lt;&lt;&lt;&lt;&lt;&lt;&lt;&lt;&lt;&lt;&lt;&lt;&lt;&lt;</v>
      </c>
      <c r="F128" s="529" t="str">
        <f>IF(ISBLANK($D128),"Required","")</f>
        <v>Required</v>
      </c>
      <c r="G128" s="531"/>
      <c r="H128" s="491"/>
      <c r="I128" s="754"/>
    </row>
    <row r="129" spans="1:9" x14ac:dyDescent="0.3">
      <c r="A129" s="68"/>
      <c r="B129" s="336"/>
      <c r="C129" s="336"/>
      <c r="D129" s="340" t="s">
        <v>16</v>
      </c>
      <c r="E129" s="337"/>
      <c r="F129" s="337"/>
      <c r="G129" s="337"/>
      <c r="H129" s="338"/>
      <c r="I129" s="756"/>
    </row>
    <row r="130" spans="1:9" x14ac:dyDescent="0.3">
      <c r="A130" s="68"/>
      <c r="B130" s="277"/>
      <c r="C130" s="277"/>
      <c r="D130" s="107"/>
      <c r="E130" s="137"/>
      <c r="F130" s="309"/>
      <c r="G130" s="309"/>
      <c r="H130" s="15"/>
      <c r="I130" s="756"/>
    </row>
    <row r="131" spans="1:9" x14ac:dyDescent="0.3">
      <c r="A131" s="68"/>
      <c r="B131" s="277"/>
      <c r="C131" s="277"/>
      <c r="D131" s="17"/>
      <c r="E131" s="276"/>
      <c r="F131" s="309"/>
      <c r="G131" s="309"/>
      <c r="H131" s="15"/>
      <c r="I131" s="756"/>
    </row>
    <row r="132" spans="1:9" x14ac:dyDescent="0.3">
      <c r="A132" s="368"/>
      <c r="E132" s="191" t="e">
        <f>SUM(E7:E107)</f>
        <v>#N/A</v>
      </c>
      <c r="I132" s="51"/>
    </row>
    <row r="133" spans="1:9" x14ac:dyDescent="0.3">
      <c r="A133" s="68"/>
      <c r="B133" s="320"/>
      <c r="C133" s="320"/>
      <c r="D133" s="310"/>
      <c r="F133" s="16"/>
      <c r="G133" s="311"/>
      <c r="H133" s="15"/>
      <c r="I133" s="756"/>
    </row>
    <row r="134" spans="1:9" x14ac:dyDescent="0.3">
      <c r="A134" s="195"/>
      <c r="B134" s="195"/>
      <c r="C134" s="195"/>
      <c r="D134" s="310"/>
      <c r="E134" s="191"/>
      <c r="F134" s="136"/>
      <c r="G134" s="311"/>
      <c r="H134" s="15"/>
      <c r="I134" s="756"/>
    </row>
    <row r="135" spans="1:9" x14ac:dyDescent="0.3">
      <c r="A135" s="195"/>
      <c r="B135" s="195"/>
      <c r="C135" s="195"/>
      <c r="D135" s="312"/>
      <c r="E135" s="191"/>
      <c r="F135" s="136"/>
      <c r="G135" s="311"/>
      <c r="H135" s="15"/>
      <c r="I135" s="756"/>
    </row>
    <row r="136" spans="1:9" x14ac:dyDescent="0.3">
      <c r="A136" s="195"/>
      <c r="B136" s="195"/>
      <c r="C136" s="195"/>
      <c r="D136" s="312"/>
      <c r="E136" s="191"/>
      <c r="F136" s="136"/>
      <c r="G136" s="311"/>
      <c r="H136" s="15"/>
      <c r="I136" s="756"/>
    </row>
    <row r="137" spans="1:9" x14ac:dyDescent="0.3">
      <c r="A137" s="195"/>
      <c r="B137" s="195"/>
      <c r="C137" s="195"/>
      <c r="D137" s="312"/>
      <c r="E137" s="191"/>
      <c r="F137" s="136"/>
      <c r="G137" s="311"/>
      <c r="H137" s="15"/>
      <c r="I137" s="756"/>
    </row>
    <row r="138" spans="1:9" x14ac:dyDescent="0.3">
      <c r="A138" s="195"/>
      <c r="B138" s="195"/>
      <c r="C138" s="195"/>
      <c r="D138" s="312"/>
      <c r="E138" s="191"/>
      <c r="F138" s="136"/>
      <c r="G138" s="311"/>
      <c r="H138" s="15"/>
      <c r="I138" s="756"/>
    </row>
    <row r="139" spans="1:9" x14ac:dyDescent="0.3">
      <c r="A139" s="195"/>
      <c r="D139" s="228"/>
      <c r="E139" s="191"/>
      <c r="F139" s="136"/>
      <c r="H139" s="15"/>
      <c r="I139" s="756"/>
    </row>
    <row r="140" spans="1:9" x14ac:dyDescent="0.3">
      <c r="D140" s="228"/>
      <c r="E140" s="192"/>
      <c r="F140" s="136"/>
      <c r="H140" s="15"/>
      <c r="I140" s="756"/>
    </row>
    <row r="141" spans="1:9" x14ac:dyDescent="0.3">
      <c r="D141" s="228"/>
      <c r="E141" s="191"/>
      <c r="F141" s="136"/>
      <c r="H141" s="15"/>
      <c r="I141" s="756"/>
    </row>
    <row r="142" spans="1:9" x14ac:dyDescent="0.3">
      <c r="D142" s="228"/>
      <c r="E142" s="137"/>
      <c r="F142" s="136"/>
      <c r="I142" s="756"/>
    </row>
    <row r="143" spans="1:9" x14ac:dyDescent="0.3">
      <c r="E143" s="190"/>
      <c r="F143" s="136"/>
      <c r="G143" s="314"/>
      <c r="I143" s="756"/>
    </row>
    <row r="144" spans="1:9" x14ac:dyDescent="0.3">
      <c r="E144" s="137"/>
      <c r="F144" s="136"/>
      <c r="I144" s="756"/>
    </row>
    <row r="145" spans="5:11" x14ac:dyDescent="0.3">
      <c r="E145" s="137"/>
      <c r="F145" s="136"/>
      <c r="I145" s="756"/>
    </row>
    <row r="146" spans="5:11" x14ac:dyDescent="0.3">
      <c r="E146" s="137"/>
      <c r="F146" s="136"/>
      <c r="I146" s="756"/>
    </row>
    <row r="147" spans="5:11" x14ac:dyDescent="0.3">
      <c r="I147" s="756"/>
    </row>
    <row r="148" spans="5:11" x14ac:dyDescent="0.3">
      <c r="I148" s="756"/>
    </row>
    <row r="149" spans="5:11" x14ac:dyDescent="0.3">
      <c r="I149" s="756"/>
    </row>
    <row r="150" spans="5:11" x14ac:dyDescent="0.3">
      <c r="I150" s="756"/>
    </row>
    <row r="151" spans="5:11" x14ac:dyDescent="0.3">
      <c r="I151" s="756"/>
    </row>
    <row r="152" spans="5:11" x14ac:dyDescent="0.3">
      <c r="I152" s="756"/>
    </row>
    <row r="153" spans="5:11" x14ac:dyDescent="0.3">
      <c r="I153" s="756"/>
    </row>
    <row r="154" spans="5:11" x14ac:dyDescent="0.3">
      <c r="I154" s="51"/>
    </row>
    <row r="155" spans="5:11" x14ac:dyDescent="0.3">
      <c r="I155" s="51"/>
      <c r="K155" s="137"/>
    </row>
    <row r="156" spans="5:11" x14ac:dyDescent="0.3">
      <c r="I156" s="51"/>
      <c r="K156" s="137"/>
    </row>
    <row r="157" spans="5:11" x14ac:dyDescent="0.3">
      <c r="I157" s="51"/>
      <c r="K157" s="137"/>
    </row>
    <row r="158" spans="5:11" x14ac:dyDescent="0.3">
      <c r="I158" s="51"/>
      <c r="K158" s="137"/>
    </row>
    <row r="159" spans="5:11" x14ac:dyDescent="0.3">
      <c r="I159" s="51"/>
      <c r="K159" s="137"/>
    </row>
    <row r="160" spans="5:11" x14ac:dyDescent="0.3">
      <c r="I160" s="51"/>
      <c r="K160" s="137"/>
    </row>
    <row r="161" spans="9:11" x14ac:dyDescent="0.3">
      <c r="I161" s="756"/>
      <c r="K161" s="137"/>
    </row>
    <row r="162" spans="9:11" x14ac:dyDescent="0.3">
      <c r="I162" s="756"/>
      <c r="J162" s="137"/>
      <c r="K162" s="137"/>
    </row>
    <row r="163" spans="9:11" x14ac:dyDescent="0.3">
      <c r="I163" s="756"/>
      <c r="J163" s="137"/>
      <c r="K163" s="137"/>
    </row>
    <row r="164" spans="9:11" x14ac:dyDescent="0.3">
      <c r="I164" s="756"/>
      <c r="J164" s="137"/>
      <c r="K164" s="137"/>
    </row>
    <row r="165" spans="9:11" x14ac:dyDescent="0.3">
      <c r="I165" s="756"/>
      <c r="J165" s="137"/>
      <c r="K165" s="137"/>
    </row>
    <row r="166" spans="9:11" x14ac:dyDescent="0.3">
      <c r="I166" s="756"/>
      <c r="J166" s="137"/>
      <c r="K166" s="137"/>
    </row>
    <row r="167" spans="9:11" x14ac:dyDescent="0.3">
      <c r="I167" s="756"/>
      <c r="J167" s="137"/>
      <c r="K167" s="137"/>
    </row>
    <row r="168" spans="9:11" x14ac:dyDescent="0.3">
      <c r="I168" s="756"/>
      <c r="J168" s="137"/>
      <c r="K168" s="137"/>
    </row>
    <row r="169" spans="9:11" x14ac:dyDescent="0.3">
      <c r="I169" s="756"/>
      <c r="J169" s="137"/>
      <c r="K169" s="137"/>
    </row>
    <row r="170" spans="9:11" x14ac:dyDescent="0.3">
      <c r="I170" s="51"/>
      <c r="J170" s="137"/>
      <c r="K170" s="137"/>
    </row>
    <row r="171" spans="9:11" x14ac:dyDescent="0.3">
      <c r="I171" s="51"/>
      <c r="J171" s="137"/>
      <c r="K171" s="137"/>
    </row>
    <row r="172" spans="9:11" x14ac:dyDescent="0.3">
      <c r="I172" s="51"/>
      <c r="J172" s="137"/>
      <c r="K172" s="137"/>
    </row>
    <row r="173" spans="9:11" x14ac:dyDescent="0.3">
      <c r="I173" s="51"/>
      <c r="J173" s="137"/>
      <c r="K173" s="137"/>
    </row>
    <row r="174" spans="9:11" x14ac:dyDescent="0.3">
      <c r="I174" s="51"/>
      <c r="J174" s="137"/>
      <c r="K174" s="137"/>
    </row>
    <row r="175" spans="9:11" x14ac:dyDescent="0.3">
      <c r="I175" s="51"/>
      <c r="J175" s="137"/>
      <c r="K175" s="137"/>
    </row>
    <row r="176" spans="9:11" x14ac:dyDescent="0.3">
      <c r="I176" s="51"/>
      <c r="J176" s="137"/>
      <c r="K176" s="137"/>
    </row>
    <row r="177" spans="9:11" x14ac:dyDescent="0.3">
      <c r="I177" s="51"/>
      <c r="J177" s="137"/>
      <c r="K177" s="137"/>
    </row>
    <row r="178" spans="9:11" x14ac:dyDescent="0.3">
      <c r="I178" s="51"/>
      <c r="J178" s="137"/>
      <c r="K178" s="137"/>
    </row>
    <row r="179" spans="9:11" x14ac:dyDescent="0.3">
      <c r="I179" s="51"/>
      <c r="J179" s="137"/>
      <c r="K179" s="137"/>
    </row>
    <row r="180" spans="9:11" x14ac:dyDescent="0.3">
      <c r="I180" s="51"/>
      <c r="J180" s="137"/>
      <c r="K180" s="137"/>
    </row>
    <row r="181" spans="9:11" x14ac:dyDescent="0.3">
      <c r="I181" s="51"/>
      <c r="J181" s="137"/>
      <c r="K181" s="137"/>
    </row>
    <row r="182" spans="9:11" x14ac:dyDescent="0.3">
      <c r="I182" s="51"/>
      <c r="J182" s="137"/>
      <c r="K182" s="137"/>
    </row>
    <row r="183" spans="9:11" x14ac:dyDescent="0.3">
      <c r="I183" s="51"/>
      <c r="J183" s="137"/>
      <c r="K183" s="137"/>
    </row>
    <row r="184" spans="9:11" x14ac:dyDescent="0.3">
      <c r="I184" s="51"/>
      <c r="J184" s="137"/>
      <c r="K184" s="137"/>
    </row>
    <row r="185" spans="9:11" x14ac:dyDescent="0.3">
      <c r="I185" s="51"/>
      <c r="J185" s="137"/>
      <c r="K185" s="137"/>
    </row>
    <row r="186" spans="9:11" x14ac:dyDescent="0.3">
      <c r="I186" s="51"/>
      <c r="J186" s="137"/>
      <c r="K186" s="137"/>
    </row>
    <row r="187" spans="9:11" x14ac:dyDescent="0.3">
      <c r="I187" s="51"/>
      <c r="J187" s="137"/>
      <c r="K187" s="137"/>
    </row>
    <row r="188" spans="9:11" x14ac:dyDescent="0.3">
      <c r="I188" s="51"/>
      <c r="J188" s="137"/>
      <c r="K188" s="137"/>
    </row>
    <row r="189" spans="9:11" x14ac:dyDescent="0.3">
      <c r="I189" s="51"/>
      <c r="J189" s="137"/>
      <c r="K189" s="137"/>
    </row>
    <row r="190" spans="9:11" x14ac:dyDescent="0.3">
      <c r="I190" s="51"/>
      <c r="J190" s="137"/>
      <c r="K190" s="137"/>
    </row>
    <row r="191" spans="9:11" x14ac:dyDescent="0.3">
      <c r="I191" s="51"/>
      <c r="J191" s="137"/>
      <c r="K191" s="137"/>
    </row>
    <row r="192" spans="9:11" x14ac:dyDescent="0.3">
      <c r="I192" s="51"/>
      <c r="J192" s="137"/>
      <c r="K192" s="137"/>
    </row>
    <row r="193" spans="9:11" x14ac:dyDescent="0.3">
      <c r="I193" s="51"/>
      <c r="J193" s="137"/>
      <c r="K193" s="137"/>
    </row>
    <row r="194" spans="9:11" x14ac:dyDescent="0.3">
      <c r="I194" s="51"/>
      <c r="J194" s="137"/>
      <c r="K194" s="137"/>
    </row>
    <row r="195" spans="9:11" x14ac:dyDescent="0.3">
      <c r="I195" s="51"/>
      <c r="J195" s="137"/>
      <c r="K195" s="137"/>
    </row>
    <row r="196" spans="9:11" x14ac:dyDescent="0.3">
      <c r="I196" s="51"/>
      <c r="J196" s="137"/>
      <c r="K196" s="137"/>
    </row>
    <row r="197" spans="9:11" x14ac:dyDescent="0.3">
      <c r="I197" s="51"/>
      <c r="J197" s="137"/>
      <c r="K197" s="137"/>
    </row>
    <row r="198" spans="9:11" x14ac:dyDescent="0.3">
      <c r="I198" s="51"/>
      <c r="J198" s="137"/>
      <c r="K198" s="137"/>
    </row>
    <row r="199" spans="9:11" x14ac:dyDescent="0.3">
      <c r="I199" s="51"/>
      <c r="J199" s="137"/>
      <c r="K199" s="137"/>
    </row>
    <row r="200" spans="9:11" x14ac:dyDescent="0.3">
      <c r="I200" s="51"/>
      <c r="J200" s="137"/>
      <c r="K200" s="137"/>
    </row>
    <row r="201" spans="9:11" x14ac:dyDescent="0.3">
      <c r="I201" s="51"/>
      <c r="J201" s="137"/>
      <c r="K201" s="137"/>
    </row>
    <row r="202" spans="9:11" x14ac:dyDescent="0.3">
      <c r="I202" s="51"/>
      <c r="J202" s="137"/>
      <c r="K202" s="137"/>
    </row>
    <row r="203" spans="9:11" x14ac:dyDescent="0.3">
      <c r="I203" s="51"/>
      <c r="J203" s="137"/>
      <c r="K203" s="137"/>
    </row>
    <row r="204" spans="9:11" x14ac:dyDescent="0.3">
      <c r="I204" s="51"/>
      <c r="J204" s="137"/>
      <c r="K204" s="137"/>
    </row>
    <row r="205" spans="9:11" x14ac:dyDescent="0.3">
      <c r="I205" s="51"/>
      <c r="J205" s="137"/>
      <c r="K205" s="137"/>
    </row>
    <row r="206" spans="9:11" x14ac:dyDescent="0.3">
      <c r="I206" s="51"/>
      <c r="J206" s="137"/>
      <c r="K206" s="137"/>
    </row>
    <row r="207" spans="9:11" x14ac:dyDescent="0.3">
      <c r="I207" s="51"/>
      <c r="J207" s="137"/>
      <c r="K207" s="137"/>
    </row>
    <row r="208" spans="9:11" x14ac:dyDescent="0.3">
      <c r="I208" s="51"/>
      <c r="J208" s="137"/>
      <c r="K208" s="137"/>
    </row>
    <row r="209" spans="9:11" x14ac:dyDescent="0.3">
      <c r="I209" s="51"/>
      <c r="J209" s="137"/>
      <c r="K209" s="137"/>
    </row>
    <row r="210" spans="9:11" x14ac:dyDescent="0.3">
      <c r="I210" s="51"/>
      <c r="J210" s="137"/>
      <c r="K210" s="137"/>
    </row>
    <row r="211" spans="9:11" x14ac:dyDescent="0.3">
      <c r="I211" s="51"/>
      <c r="J211" s="137"/>
      <c r="K211" s="137"/>
    </row>
    <row r="212" spans="9:11" x14ac:dyDescent="0.3">
      <c r="I212" s="51"/>
      <c r="J212" s="137"/>
      <c r="K212" s="137"/>
    </row>
    <row r="213" spans="9:11" x14ac:dyDescent="0.3">
      <c r="I213" s="51"/>
      <c r="J213" s="137"/>
      <c r="K213" s="137"/>
    </row>
    <row r="214" spans="9:11" x14ac:dyDescent="0.3">
      <c r="I214" s="51"/>
      <c r="J214" s="137"/>
      <c r="K214" s="137"/>
    </row>
    <row r="215" spans="9:11" x14ac:dyDescent="0.3">
      <c r="I215" s="51"/>
      <c r="J215" s="137"/>
      <c r="K215" s="137"/>
    </row>
    <row r="216" spans="9:11" x14ac:dyDescent="0.3">
      <c r="I216" s="51"/>
      <c r="J216" s="137"/>
      <c r="K216" s="137"/>
    </row>
    <row r="217" spans="9:11" x14ac:dyDescent="0.3">
      <c r="I217" s="51"/>
      <c r="J217" s="137"/>
      <c r="K217" s="137"/>
    </row>
    <row r="218" spans="9:11" x14ac:dyDescent="0.3">
      <c r="I218" s="51"/>
      <c r="J218" s="137"/>
      <c r="K218" s="137"/>
    </row>
    <row r="219" spans="9:11" x14ac:dyDescent="0.3">
      <c r="I219" s="51"/>
      <c r="J219" s="137"/>
      <c r="K219" s="137"/>
    </row>
    <row r="220" spans="9:11" x14ac:dyDescent="0.3">
      <c r="I220" s="51"/>
      <c r="J220" s="137"/>
      <c r="K220" s="137"/>
    </row>
    <row r="221" spans="9:11" x14ac:dyDescent="0.3">
      <c r="I221" s="51"/>
      <c r="J221" s="137"/>
      <c r="K221" s="137"/>
    </row>
    <row r="222" spans="9:11" x14ac:dyDescent="0.3">
      <c r="I222" s="51"/>
      <c r="J222" s="137"/>
      <c r="K222" s="137"/>
    </row>
    <row r="223" spans="9:11" x14ac:dyDescent="0.3">
      <c r="I223" s="51"/>
      <c r="J223" s="137"/>
      <c r="K223" s="137"/>
    </row>
    <row r="224" spans="9:11" x14ac:dyDescent="0.3">
      <c r="I224" s="51"/>
      <c r="J224" s="137"/>
    </row>
    <row r="225" spans="9:10" x14ac:dyDescent="0.3">
      <c r="I225" s="51"/>
      <c r="J225" s="137"/>
    </row>
    <row r="226" spans="9:10" x14ac:dyDescent="0.3">
      <c r="I226" s="51"/>
      <c r="J226" s="137"/>
    </row>
    <row r="227" spans="9:10" x14ac:dyDescent="0.3">
      <c r="I227" s="51"/>
      <c r="J227" s="137"/>
    </row>
    <row r="228" spans="9:10" x14ac:dyDescent="0.3">
      <c r="I228" s="51"/>
      <c r="J228" s="137"/>
    </row>
    <row r="229" spans="9:10" x14ac:dyDescent="0.3">
      <c r="I229" s="51"/>
      <c r="J229" s="137"/>
    </row>
    <row r="230" spans="9:10" x14ac:dyDescent="0.3">
      <c r="I230" s="51"/>
      <c r="J230" s="137"/>
    </row>
    <row r="231" spans="9:10" x14ac:dyDescent="0.3">
      <c r="I231" s="51"/>
    </row>
    <row r="232" spans="9:10" x14ac:dyDescent="0.3">
      <c r="I232" s="51"/>
    </row>
    <row r="233" spans="9:10" x14ac:dyDescent="0.3">
      <c r="I233" s="51"/>
    </row>
    <row r="234" spans="9:10" x14ac:dyDescent="0.3">
      <c r="I234" s="51"/>
    </row>
    <row r="235" spans="9:10" x14ac:dyDescent="0.3">
      <c r="I235" s="51"/>
    </row>
    <row r="236" spans="9:10" x14ac:dyDescent="0.3">
      <c r="I236" s="51"/>
    </row>
    <row r="237" spans="9:10" x14ac:dyDescent="0.3">
      <c r="I237" s="51"/>
    </row>
    <row r="238" spans="9:10" x14ac:dyDescent="0.3">
      <c r="I238" s="51"/>
    </row>
    <row r="239" spans="9:10" x14ac:dyDescent="0.3">
      <c r="I239" s="756"/>
    </row>
    <row r="240" spans="9:10" x14ac:dyDescent="0.3">
      <c r="I240" s="756"/>
    </row>
    <row r="241" spans="9:9" x14ac:dyDescent="0.3">
      <c r="I241" s="756"/>
    </row>
    <row r="242" spans="9:9" x14ac:dyDescent="0.3">
      <c r="I242" s="756"/>
    </row>
    <row r="243" spans="9:9" x14ac:dyDescent="0.3">
      <c r="I243" s="756"/>
    </row>
    <row r="244" spans="9:9" x14ac:dyDescent="0.3">
      <c r="I244" s="756"/>
    </row>
    <row r="245" spans="9:9" x14ac:dyDescent="0.3">
      <c r="I245" s="756"/>
    </row>
    <row r="246" spans="9:9" x14ac:dyDescent="0.3">
      <c r="I246" s="756"/>
    </row>
    <row r="247" spans="9:9" x14ac:dyDescent="0.3">
      <c r="I247" s="756"/>
    </row>
    <row r="248" spans="9:9" x14ac:dyDescent="0.3">
      <c r="I248" s="68"/>
    </row>
  </sheetData>
  <sheetProtection algorithmName="SHA-512" hashValue="E1zoSBpwCcuWvzLjvA/TMKS1ywGg8pgvqOzYWWPzP2/m9oeO0enrgj19KYBuvtmPYVBEEV+hCqu9b2cB18O7KA==" saltValue="we0J3vdmXtiVIQtOdlnBOQ==" spinCount="100000" sheet="1" formatCells="0"/>
  <dataConsolidate link="1"/>
  <mergeCells count="11">
    <mergeCell ref="B126:C126"/>
    <mergeCell ref="B128:C128"/>
    <mergeCell ref="B125:C125"/>
    <mergeCell ref="B123:C123"/>
    <mergeCell ref="B124:C124"/>
    <mergeCell ref="B127:C127"/>
    <mergeCell ref="E2:G2"/>
    <mergeCell ref="B2:C2"/>
    <mergeCell ref="B117:E117"/>
    <mergeCell ref="B110:D110"/>
    <mergeCell ref="B118:E118"/>
  </mergeCells>
  <phoneticPr fontId="54" type="noConversion"/>
  <conditionalFormatting sqref="H72:H82">
    <cfRule type="cellIs" dxfId="38" priority="110" stopIfTrue="1" operator="notEqual">
      <formula>0</formula>
    </cfRule>
  </conditionalFormatting>
  <conditionalFormatting sqref="H22">
    <cfRule type="cellIs" dxfId="37" priority="106" stopIfTrue="1" operator="notEqual">
      <formula>0</formula>
    </cfRule>
  </conditionalFormatting>
  <conditionalFormatting sqref="H35:H36">
    <cfRule type="cellIs" dxfId="36" priority="105" stopIfTrue="1" operator="notEqual">
      <formula>0</formula>
    </cfRule>
  </conditionalFormatting>
  <conditionalFormatting sqref="H60">
    <cfRule type="cellIs" dxfId="35" priority="104" stopIfTrue="1" operator="notEqual">
      <formula>0</formula>
    </cfRule>
  </conditionalFormatting>
  <conditionalFormatting sqref="G105">
    <cfRule type="cellIs" priority="71" stopIfTrue="1" operator="equal">
      <formula>";;;"</formula>
    </cfRule>
  </conditionalFormatting>
  <conditionalFormatting sqref="G105">
    <cfRule type="cellIs" dxfId="34" priority="70" stopIfTrue="1" operator="equal">
      <formula>0</formula>
    </cfRule>
  </conditionalFormatting>
  <conditionalFormatting sqref="G99">
    <cfRule type="cellIs" priority="23" stopIfTrue="1" operator="equal">
      <formula>";;;"</formula>
    </cfRule>
  </conditionalFormatting>
  <conditionalFormatting sqref="G99">
    <cfRule type="cellIs" dxfId="33" priority="22" stopIfTrue="1" operator="equal">
      <formula>0</formula>
    </cfRule>
  </conditionalFormatting>
  <conditionalFormatting sqref="G99">
    <cfRule type="cellIs" dxfId="32" priority="21" stopIfTrue="1" operator="equal">
      <formula>0</formula>
    </cfRule>
  </conditionalFormatting>
  <conditionalFormatting sqref="G97">
    <cfRule type="cellIs" priority="20" stopIfTrue="1" operator="equal">
      <formula>";;;"</formula>
    </cfRule>
  </conditionalFormatting>
  <conditionalFormatting sqref="G97">
    <cfRule type="cellIs" dxfId="31" priority="19" stopIfTrue="1" operator="equal">
      <formula>0</formula>
    </cfRule>
  </conditionalFormatting>
  <conditionalFormatting sqref="G97">
    <cfRule type="cellIs" dxfId="30" priority="18" stopIfTrue="1" operator="equal">
      <formula>0</formula>
    </cfRule>
  </conditionalFormatting>
  <conditionalFormatting sqref="G98">
    <cfRule type="cellIs" priority="17" stopIfTrue="1" operator="equal">
      <formula>";;;"</formula>
    </cfRule>
  </conditionalFormatting>
  <conditionalFormatting sqref="G98">
    <cfRule type="cellIs" dxfId="29" priority="16" stopIfTrue="1" operator="equal">
      <formula>0</formula>
    </cfRule>
  </conditionalFormatting>
  <conditionalFormatting sqref="G98">
    <cfRule type="cellIs" dxfId="28" priority="15" stopIfTrue="1" operator="equal">
      <formula>0</formula>
    </cfRule>
  </conditionalFormatting>
  <conditionalFormatting sqref="G102">
    <cfRule type="cellIs" priority="6" stopIfTrue="1" operator="equal">
      <formula>";;;"</formula>
    </cfRule>
  </conditionalFormatting>
  <conditionalFormatting sqref="G102">
    <cfRule type="cellIs" dxfId="27" priority="5" stopIfTrue="1" operator="equal">
      <formula>0</formula>
    </cfRule>
  </conditionalFormatting>
  <conditionalFormatting sqref="G102">
    <cfRule type="cellIs" dxfId="26" priority="4" stopIfTrue="1" operator="equal">
      <formula>0</formula>
    </cfRule>
  </conditionalFormatting>
  <conditionalFormatting sqref="G104">
    <cfRule type="cellIs" priority="3" stopIfTrue="1" operator="equal">
      <formula>";;;"</formula>
    </cfRule>
  </conditionalFormatting>
  <conditionalFormatting sqref="G104">
    <cfRule type="cellIs" dxfId="25" priority="2" stopIfTrue="1" operator="equal">
      <formula>0</formula>
    </cfRule>
  </conditionalFormatting>
  <conditionalFormatting sqref="G104">
    <cfRule type="cellIs" dxfId="24" priority="1" stopIfTrue="1" operator="equal">
      <formula>0</formula>
    </cfRule>
  </conditionalFormatting>
  <dataValidations xWindow="829" yWindow="690" count="10">
    <dataValidation type="list" allowBlank="1" showInputMessage="1" showErrorMessage="1" sqref="F114" xr:uid="{9CC5535C-800A-4D03-A86E-273A5BC3EBB6}">
      <formula1>$M$1:$M$2</formula1>
    </dataValidation>
    <dataValidation type="list" allowBlank="1" showErrorMessage="1" prompt="Please select your answer from the drop down list." sqref="F94" xr:uid="{FCE57F22-20D9-4CFA-AFE5-1751E216D3C1}">
      <formula1>$O$1:$O$2</formula1>
    </dataValidation>
    <dataValidation type="list" allowBlank="1" showErrorMessage="1" prompt="Please select your answer from the drop down list." sqref="F101" xr:uid="{2CD3BDAD-30EF-425F-BB01-D3FF43CDAA81}">
      <formula1>$O$1:$O$4</formula1>
    </dataValidation>
    <dataValidation type="list" allowBlank="1" showErrorMessage="1" prompt="Please select from the drop down box the most appropriate answer" sqref="F109" xr:uid="{7584867B-76E5-42C2-B404-3B1B6C94E6E2}">
      <formula1>$O$1:$O$2</formula1>
    </dataValidation>
    <dataValidation type="list" allowBlank="1" showInputMessage="1" showErrorMessage="1" sqref="F113" xr:uid="{DB0EB8F5-2DE0-4833-AFDF-F7BB7A8D56E1}">
      <formula1>$M$6:$M$8</formula1>
    </dataValidation>
    <dataValidation type="custom" allowBlank="1" showInputMessage="1" showErrorMessage="1" error="Please enter a numeric value.  If this data is not applicable to your unit of government, the cell should be populated with zero." sqref="F86 F84 F76:F82 F24:F25 F90:F91 F18:F22 F27:F36 F49:F62 F64:F74 F38:F39 F45:F47" xr:uid="{B5815DCD-160E-4CA9-A461-76D5F396E4F1}">
      <formula1>ISNUMBER(F18)</formula1>
    </dataValidation>
    <dataValidation type="custom" allowBlank="1" showErrorMessage="1" error="Please enter a numeric value.  If this data is not applicable to your unit of government, the cell should be populated with zero." sqref="F107 F102:F104 F96:F99" xr:uid="{6656F482-2030-43E8-B669-24F0F4187CE8}">
      <formula1>ISNUMBER(F96)</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100" xr:uid="{8DAFED68-C7CC-4E4B-B0DE-1B3BA6E17585}">
      <formula1>-ISNUMBER(221)</formula1>
    </dataValidation>
    <dataValidation type="custom" allowBlank="1" showInputMessage="1" showErrorMessage="1" error="Please enter a numeric value. If this data is not applicable to your unit of government, the cell should be populated with zero." sqref="F7:F17" xr:uid="{2B8A4F99-9CD2-4D02-A062-E988EF3799E5}">
      <formula1>ISNUMBER(F7)</formula1>
    </dataValidation>
    <dataValidation type="custom" allowBlank="1" showErrorMessage="1" error="Please enter a numeric value.  If this data is not applicable to your unit of government the cell should be populated with zero." sqref="F93" xr:uid="{CB641EB2-3894-4A74-BBEC-CDF7A3E8D5D8}">
      <formula1>ISNUMBER(F93)</formula1>
    </dataValidation>
  </dataValidations>
  <printOptions headings="1" gridLines="1"/>
  <pageMargins left="0.25" right="0.25" top="0.25" bottom="0.75" header="0.3" footer="0.3"/>
  <pageSetup scale="76" fitToHeight="0" orientation="portrait" r:id="rId1"/>
  <headerFooter>
    <oddFooter>&amp;LPage &amp;P&amp;R&amp;Z&amp;F</oddFooter>
  </headerFooter>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Names(H)'!$A$1:$A$42</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sheetPr codeName="Sheet3"/>
  <dimension ref="A1:L50"/>
  <sheetViews>
    <sheetView zoomScale="94" zoomScaleNormal="94" workbookViewId="0">
      <selection activeCell="C9" sqref="C9"/>
    </sheetView>
  </sheetViews>
  <sheetFormatPr defaultRowHeight="14.4" x14ac:dyDescent="0.3"/>
  <cols>
    <col min="1" max="1" width="10.44140625" style="105" customWidth="1"/>
    <col min="2" max="2" width="103.109375" customWidth="1"/>
    <col min="3" max="3" width="19" customWidth="1"/>
    <col min="4" max="4" width="50.33203125" style="343" customWidth="1"/>
    <col min="5" max="5" width="30.88671875" customWidth="1"/>
    <col min="9" max="9" width="1.6640625" style="459" customWidth="1"/>
    <col min="10" max="11" width="8.88671875" style="459" hidden="1" customWidth="1"/>
    <col min="12" max="12" width="13" style="459" customWidth="1"/>
  </cols>
  <sheetData>
    <row r="1" spans="1:12" s="391" customFormat="1" ht="12" customHeight="1" thickBot="1" x14ac:dyDescent="0.35">
      <c r="A1" s="390"/>
      <c r="D1" s="447"/>
      <c r="E1"/>
      <c r="F1"/>
      <c r="G1"/>
      <c r="H1"/>
      <c r="I1" s="458"/>
      <c r="J1" s="458"/>
      <c r="K1" s="458"/>
      <c r="L1" s="458"/>
    </row>
    <row r="2" spans="1:12" ht="43.2" customHeight="1" thickBot="1" x14ac:dyDescent="0.35">
      <c r="A2" s="801" t="s">
        <v>425</v>
      </c>
      <c r="B2" s="802"/>
      <c r="C2" s="802"/>
      <c r="D2" s="802"/>
    </row>
    <row r="3" spans="1:12" s="391" customFormat="1" ht="15" customHeight="1" thickBot="1" x14ac:dyDescent="0.35">
      <c r="A3" s="446"/>
      <c r="D3" s="447"/>
      <c r="E3"/>
      <c r="F3"/>
      <c r="G3"/>
      <c r="H3"/>
      <c r="I3" s="458"/>
      <c r="J3" s="458"/>
      <c r="K3" s="458"/>
      <c r="L3" s="458"/>
    </row>
    <row r="4" spans="1:12" ht="34.950000000000003" customHeight="1" thickBot="1" x14ac:dyDescent="0.35">
      <c r="A4" s="803" t="s">
        <v>426</v>
      </c>
      <c r="B4" s="804"/>
      <c r="C4" s="804"/>
      <c r="D4" s="804"/>
    </row>
    <row r="5" spans="1:12" s="391" customFormat="1" ht="13.2" customHeight="1" thickBot="1" x14ac:dyDescent="0.35">
      <c r="A5" s="448"/>
      <c r="B5" s="451"/>
      <c r="C5" s="451"/>
      <c r="D5" s="455"/>
      <c r="E5"/>
      <c r="F5"/>
      <c r="G5"/>
      <c r="H5"/>
      <c r="I5" s="458"/>
      <c r="J5" s="458"/>
      <c r="K5" s="458"/>
      <c r="L5" s="458"/>
    </row>
    <row r="6" spans="1:12" ht="28.95" customHeight="1" thickBot="1" x14ac:dyDescent="0.35">
      <c r="A6" s="805" t="s">
        <v>313</v>
      </c>
      <c r="B6" s="806"/>
      <c r="C6" s="806"/>
      <c r="D6" s="806"/>
    </row>
    <row r="7" spans="1:12" s="391" customFormat="1" ht="13.95" customHeight="1" thickBot="1" x14ac:dyDescent="0.35">
      <c r="A7" s="449"/>
      <c r="B7" s="714"/>
      <c r="C7" s="450"/>
      <c r="D7" s="456"/>
      <c r="E7"/>
      <c r="F7"/>
      <c r="G7"/>
      <c r="H7"/>
      <c r="I7" s="458"/>
      <c r="J7" s="458"/>
      <c r="K7" s="458"/>
      <c r="L7" s="458"/>
    </row>
    <row r="8" spans="1:12" ht="44.4" customHeight="1" x14ac:dyDescent="0.3">
      <c r="A8" s="452" t="s">
        <v>305</v>
      </c>
      <c r="B8" s="716"/>
      <c r="C8" s="453"/>
      <c r="D8" s="457"/>
      <c r="E8" s="686" t="s">
        <v>902</v>
      </c>
    </row>
    <row r="9" spans="1:12" s="375" customFormat="1" ht="40.200000000000003" customHeight="1" x14ac:dyDescent="0.3">
      <c r="A9" s="468">
        <v>906</v>
      </c>
      <c r="B9" s="715" t="s">
        <v>221</v>
      </c>
      <c r="C9" s="587"/>
      <c r="D9" s="537" t="str">
        <f t="shared" ref="D9:D27" si="0">IF(C9="","This Question must be answered before uploading, the report will not be processed if left blank","")</f>
        <v>This Question must be answered before uploading, the report will not be processed if left blank</v>
      </c>
      <c r="E9" s="745"/>
      <c r="F9"/>
      <c r="G9"/>
      <c r="H9"/>
      <c r="I9" s="460"/>
      <c r="J9" s="460"/>
      <c r="K9" s="460"/>
      <c r="L9" s="460"/>
    </row>
    <row r="10" spans="1:12" ht="40.200000000000003" customHeight="1" x14ac:dyDescent="0.3">
      <c r="A10" s="468">
        <v>907</v>
      </c>
      <c r="B10" s="538" t="s">
        <v>420</v>
      </c>
      <c r="C10" s="587"/>
      <c r="D10" s="537" t="str">
        <f t="shared" si="0"/>
        <v>This Question must be answered before uploading, the report will not be processed if left blank</v>
      </c>
      <c r="E10" s="745"/>
      <c r="I10" s="460"/>
      <c r="J10" s="460"/>
      <c r="K10" s="460"/>
    </row>
    <row r="11" spans="1:12" ht="55.8" customHeight="1" x14ac:dyDescent="0.3">
      <c r="A11" s="468">
        <v>1058</v>
      </c>
      <c r="B11" s="538" t="s">
        <v>877</v>
      </c>
      <c r="C11" s="587"/>
      <c r="D11" s="537" t="str">
        <f>IF(C11="","This question must be answered before uploading. The report will not be processed if left blank.",IF(C11="Yes","Financial Performance Indicator of Concern that requires a response.  Please provide source document and page number in cell E11.",""))</f>
        <v>This question must be answered before uploading. The report will not be processed if left blank.</v>
      </c>
      <c r="E11" s="745"/>
    </row>
    <row r="12" spans="1:12" ht="64.2" customHeight="1" x14ac:dyDescent="0.3">
      <c r="A12" s="468">
        <v>1059</v>
      </c>
      <c r="B12" s="673" t="s">
        <v>878</v>
      </c>
      <c r="C12" s="587"/>
      <c r="D12" s="537" t="str">
        <f>IF(C12="","This question must be answered before uploading. The report will not be processed if left blank.",IF(C12="No","Please provide source document and page number in cell E12.",""))</f>
        <v>This question must be answered before uploading. The report will not be processed if left blank.</v>
      </c>
      <c r="E12" s="745"/>
      <c r="I12" s="460"/>
      <c r="J12" s="460"/>
      <c r="K12" s="460"/>
    </row>
    <row r="13" spans="1:12" s="128" customFormat="1" ht="64.2" customHeight="1" x14ac:dyDescent="0.3">
      <c r="A13" s="454">
        <v>1078</v>
      </c>
      <c r="B13" s="676" t="s">
        <v>879</v>
      </c>
      <c r="C13" s="587"/>
      <c r="D13" s="537" t="str">
        <f>IF(C13="","This question must be answered before uploading. The report will not be processed if left blank.",IF(C13="Yes","Please provide source document and page number in cell E13.",""))</f>
        <v>This question must be answered before uploading. The report will not be processed if left blank.</v>
      </c>
      <c r="E13" s="745"/>
      <c r="I13" s="460"/>
      <c r="J13" s="460"/>
      <c r="K13" s="460"/>
      <c r="L13" s="459"/>
    </row>
    <row r="14" spans="1:12" s="128" customFormat="1" ht="64.2" customHeight="1" x14ac:dyDescent="0.3">
      <c r="A14" s="454">
        <v>1067</v>
      </c>
      <c r="B14" s="677" t="s">
        <v>880</v>
      </c>
      <c r="C14" s="587"/>
      <c r="D14" s="537" t="str">
        <f>IF(C14="","This question must be answered before uploading. The report will not be processed if left blank.",IF(C14="NO","Please provide source document and page number in cell E14.",""))</f>
        <v>This question must be answered before uploading. The report will not be processed if left blank.</v>
      </c>
      <c r="E14" s="745"/>
      <c r="I14" s="460"/>
      <c r="J14" s="460"/>
      <c r="K14" s="460"/>
      <c r="L14" s="459"/>
    </row>
    <row r="15" spans="1:12" ht="40.200000000000003" customHeight="1" x14ac:dyDescent="0.3">
      <c r="A15" s="468">
        <v>951</v>
      </c>
      <c r="B15" s="538" t="s">
        <v>421</v>
      </c>
      <c r="C15" s="587"/>
      <c r="D15" s="537" t="str">
        <f t="shared" si="0"/>
        <v>This Question must be answered before uploading, the report will not be processed if left blank</v>
      </c>
      <c r="E15" s="745"/>
      <c r="I15" s="460"/>
      <c r="J15" s="460"/>
      <c r="K15" s="460"/>
    </row>
    <row r="16" spans="1:12" ht="40.200000000000003" customHeight="1" x14ac:dyDescent="0.3">
      <c r="A16" s="468">
        <v>953</v>
      </c>
      <c r="B16" s="538" t="s">
        <v>422</v>
      </c>
      <c r="C16" s="587"/>
      <c r="D16" s="537" t="str">
        <f t="shared" si="0"/>
        <v>This Question must be answered before uploading, the report will not be processed if left blank</v>
      </c>
      <c r="E16" s="745"/>
      <c r="I16" s="460"/>
      <c r="J16" s="460"/>
      <c r="K16" s="460"/>
    </row>
    <row r="17" spans="1:12" ht="57.6" customHeight="1" x14ac:dyDescent="0.3">
      <c r="A17" s="468">
        <v>955</v>
      </c>
      <c r="B17" s="538" t="s">
        <v>881</v>
      </c>
      <c r="C17" s="587"/>
      <c r="D17" s="537" t="str">
        <f>IF(C17="","This question must be answered before uploading. The report will not be processed if left blank.",IF(C17&gt;0,"Financial Performance Indicator of Concern that requires a response.  Please provide source document and page number in E17.",""))</f>
        <v>This question must be answered before uploading. The report will not be processed if left blank.</v>
      </c>
      <c r="E17" s="745"/>
      <c r="I17" s="460"/>
      <c r="J17" s="460"/>
      <c r="K17" s="460"/>
    </row>
    <row r="18" spans="1:12" ht="54.6" customHeight="1" x14ac:dyDescent="0.3">
      <c r="A18" s="468">
        <v>957</v>
      </c>
      <c r="B18" s="538" t="s">
        <v>882</v>
      </c>
      <c r="C18" s="587"/>
      <c r="D18" s="537" t="str">
        <f>IF(C18="","This question must be answered before uploading. The report will not be processed if left blank.",IF(C18&gt;0,"Financial Performance Indicator of Concern that requires a response.  Please provide source document and page number in E18.",""))</f>
        <v>This question must be answered before uploading. The report will not be processed if left blank.</v>
      </c>
      <c r="E18" s="745"/>
      <c r="I18" s="460"/>
      <c r="J18" s="460"/>
      <c r="K18" s="460"/>
    </row>
    <row r="19" spans="1:12" s="128" customFormat="1" ht="85.8" customHeight="1" x14ac:dyDescent="0.3">
      <c r="A19" s="468">
        <v>973</v>
      </c>
      <c r="B19" s="538" t="s">
        <v>883</v>
      </c>
      <c r="C19" s="587"/>
      <c r="D19" s="537" t="str">
        <f>IF(C19="","This question must be answered before uploading. The report will not be processed if left blank.",IF(C19&gt;0,"Financial Performance Indicator of Concern that requires a response.  Please provide source document and page number in E19.",""))</f>
        <v>This question must be answered before uploading. The report will not be processed if left blank.</v>
      </c>
      <c r="E19" s="745"/>
      <c r="F19"/>
      <c r="G19"/>
      <c r="H19"/>
      <c r="I19" s="460"/>
      <c r="J19" s="460"/>
      <c r="K19" s="460"/>
      <c r="L19" s="459"/>
    </row>
    <row r="20" spans="1:12" s="128" customFormat="1" ht="46.2" customHeight="1" x14ac:dyDescent="0.3">
      <c r="A20" s="468">
        <v>959</v>
      </c>
      <c r="B20" s="538" t="s">
        <v>252</v>
      </c>
      <c r="C20" s="587"/>
      <c r="D20" s="537" t="str">
        <f t="shared" si="0"/>
        <v>This Question must be answered before uploading, the report will not be processed if left blank</v>
      </c>
      <c r="E20" s="745"/>
      <c r="F20"/>
      <c r="G20"/>
      <c r="H20"/>
      <c r="I20" s="460"/>
      <c r="J20" s="460"/>
      <c r="K20" s="460"/>
      <c r="L20" s="459"/>
    </row>
    <row r="21" spans="1:12" ht="67.2" customHeight="1" x14ac:dyDescent="0.3">
      <c r="A21" s="468">
        <v>974</v>
      </c>
      <c r="B21" s="538" t="s">
        <v>254</v>
      </c>
      <c r="C21" s="587"/>
      <c r="D21" s="537" t="str">
        <f>IF(C21="","This Question must be answered before uploading, the report will not be processed if left blank","")</f>
        <v>This Question must be answered before uploading, the report will not be processed if left blank</v>
      </c>
      <c r="E21" s="745"/>
      <c r="I21" s="460"/>
      <c r="J21" s="460"/>
      <c r="K21" s="460"/>
    </row>
    <row r="22" spans="1:12" ht="40.200000000000003" customHeight="1" x14ac:dyDescent="0.3">
      <c r="A22" s="468" t="s">
        <v>240</v>
      </c>
      <c r="B22" s="538" t="s">
        <v>927</v>
      </c>
      <c r="C22" s="587"/>
      <c r="D22" s="537" t="str">
        <f>IF(C22="","This Question must be answered before uploading, the report will not be processed if left blank",IF(C22="Yes","Please submit copy via LGC File Portal.",""))</f>
        <v>This Question must be answered before uploading, the report will not be processed if left blank</v>
      </c>
      <c r="E22" s="745"/>
      <c r="I22" s="460"/>
      <c r="J22" s="460"/>
      <c r="K22" s="460"/>
    </row>
    <row r="23" spans="1:12" ht="40.200000000000003" customHeight="1" x14ac:dyDescent="0.3">
      <c r="A23" s="468" t="s">
        <v>241</v>
      </c>
      <c r="B23" s="538" t="s">
        <v>884</v>
      </c>
      <c r="C23" s="587"/>
      <c r="D23" s="537" t="str">
        <f t="shared" ref="D23:D24" si="1">IF(C23="","This Question must be answered before uploading, the report will not be processed if left blank",IF(C23="Yes","Please submit copy via LGC File Portal.",""))</f>
        <v>This Question must be answered before uploading, the report will not be processed if left blank</v>
      </c>
      <c r="E23" s="745"/>
      <c r="I23" s="460"/>
      <c r="J23" s="460"/>
      <c r="K23" s="460"/>
    </row>
    <row r="24" spans="1:12" ht="40.200000000000003" customHeight="1" x14ac:dyDescent="0.3">
      <c r="A24" s="468" t="s">
        <v>242</v>
      </c>
      <c r="B24" s="538" t="s">
        <v>885</v>
      </c>
      <c r="C24" s="587"/>
      <c r="D24" s="537" t="str">
        <f t="shared" si="1"/>
        <v>This Question must be answered before uploading, the report will not be processed if left blank</v>
      </c>
      <c r="E24" s="745"/>
      <c r="I24" s="460"/>
      <c r="J24" s="460"/>
      <c r="K24" s="460"/>
    </row>
    <row r="25" spans="1:12" s="128" customFormat="1" ht="40.200000000000003" customHeight="1" x14ac:dyDescent="0.3">
      <c r="A25" s="687" t="s">
        <v>903</v>
      </c>
      <c r="B25" s="688" t="s">
        <v>928</v>
      </c>
      <c r="C25" s="689">
        <v>45473</v>
      </c>
      <c r="D25" s="690" t="s">
        <v>930</v>
      </c>
      <c r="E25" s="745"/>
      <c r="I25" s="460"/>
      <c r="J25" s="460"/>
      <c r="K25" s="460"/>
      <c r="L25" s="459"/>
    </row>
    <row r="26" spans="1:12" ht="40.200000000000003" customHeight="1" x14ac:dyDescent="0.3">
      <c r="A26" s="454">
        <v>1079</v>
      </c>
      <c r="B26" s="676" t="s">
        <v>915</v>
      </c>
      <c r="C26" s="689"/>
      <c r="D26" s="691" t="str">
        <f>IF(C26="","This question must be answered before uploading. The report will not be processed if left blank.",IF(C26&gt;'Performance  Indicators Print'!N12,"Financial Performance Indicator of Concern that requires a response.",""))</f>
        <v>This question must be answered before uploading. The report will not be processed if left blank.</v>
      </c>
      <c r="E26" s="745"/>
      <c r="I26" s="460"/>
      <c r="J26" s="460"/>
      <c r="K26" s="460"/>
    </row>
    <row r="27" spans="1:12" ht="52.95" customHeight="1" x14ac:dyDescent="0.3">
      <c r="A27" s="468">
        <v>980</v>
      </c>
      <c r="B27" s="538" t="s">
        <v>929</v>
      </c>
      <c r="C27" s="588"/>
      <c r="D27" s="537" t="str">
        <f t="shared" si="0"/>
        <v>This Question must be answered before uploading, the report will not be processed if left blank</v>
      </c>
      <c r="E27" s="745"/>
      <c r="I27"/>
      <c r="J27"/>
      <c r="K27"/>
      <c r="L27"/>
    </row>
    <row r="28" spans="1:12" ht="40.200000000000003" customHeight="1" x14ac:dyDescent="0.3">
      <c r="A28" s="468">
        <v>975</v>
      </c>
      <c r="B28" s="739" t="s">
        <v>886</v>
      </c>
      <c r="C28" s="718"/>
      <c r="D28" s="719" t="str">
        <f>IF(C28="","This Question must be answered before uploading, the report will not be processed if left blank","")</f>
        <v>This Question must be answered before uploading, the report will not be processed if left blank</v>
      </c>
      <c r="E28" s="745"/>
      <c r="I28" s="460"/>
      <c r="J28" s="460"/>
      <c r="K28" s="460"/>
    </row>
    <row r="29" spans="1:12" s="128" customFormat="1" ht="22.8" customHeight="1" x14ac:dyDescent="0.3">
      <c r="A29" s="717" t="s">
        <v>887</v>
      </c>
      <c r="B29" s="723"/>
      <c r="C29" s="724"/>
      <c r="D29" s="725"/>
      <c r="E29" s="730"/>
      <c r="I29" s="460"/>
      <c r="J29" s="460"/>
      <c r="K29" s="460"/>
      <c r="L29" s="459"/>
    </row>
    <row r="30" spans="1:12" s="128" customFormat="1" ht="40.200000000000003" customHeight="1" x14ac:dyDescent="0.3">
      <c r="A30" s="468">
        <v>1068</v>
      </c>
      <c r="B30" s="720" t="s">
        <v>888</v>
      </c>
      <c r="C30" s="721"/>
      <c r="D30" s="722" t="str">
        <f>IF(C30="","This Question must be answered before uploading, the report will not be processed if left blank","")</f>
        <v>This Question must be answered before uploading, the report will not be processed if left blank</v>
      </c>
      <c r="E30" s="730"/>
      <c r="I30" s="460"/>
      <c r="J30" s="460"/>
      <c r="K30" s="460"/>
      <c r="L30" s="459"/>
    </row>
    <row r="31" spans="1:12" s="128" customFormat="1" ht="40.200000000000003" customHeight="1" x14ac:dyDescent="0.3">
      <c r="A31" s="468">
        <v>1069</v>
      </c>
      <c r="B31" s="541" t="s">
        <v>889</v>
      </c>
      <c r="C31" s="678"/>
      <c r="D31" s="722" t="str">
        <f t="shared" ref="D31:D33" si="2">IF(C31="","This Question must be answered before uploading, the report will not be processed if left blank","")</f>
        <v>This Question must be answered before uploading, the report will not be processed if left blank</v>
      </c>
      <c r="E31" s="730"/>
      <c r="I31" s="460"/>
      <c r="J31" s="460"/>
      <c r="K31" s="460"/>
      <c r="L31" s="459"/>
    </row>
    <row r="32" spans="1:12" s="128" customFormat="1" ht="40.200000000000003" customHeight="1" x14ac:dyDescent="0.3">
      <c r="A32" s="468">
        <v>1070</v>
      </c>
      <c r="B32" s="541" t="s">
        <v>890</v>
      </c>
      <c r="C32" s="678"/>
      <c r="D32" s="722" t="str">
        <f t="shared" si="2"/>
        <v>This Question must be answered before uploading, the report will not be processed if left blank</v>
      </c>
      <c r="E32" s="730"/>
      <c r="I32" s="460"/>
      <c r="J32" s="460"/>
      <c r="K32" s="460"/>
      <c r="L32" s="459"/>
    </row>
    <row r="33" spans="1:12" s="128" customFormat="1" ht="40.200000000000003" customHeight="1" x14ac:dyDescent="0.3">
      <c r="A33" s="468">
        <v>1071</v>
      </c>
      <c r="B33" s="541" t="s">
        <v>916</v>
      </c>
      <c r="C33" s="678"/>
      <c r="D33" s="722" t="str">
        <f t="shared" si="2"/>
        <v>This Question must be answered before uploading, the report will not be processed if left blank</v>
      </c>
      <c r="E33" s="730"/>
      <c r="I33" s="460"/>
      <c r="J33" s="460"/>
      <c r="K33" s="460"/>
      <c r="L33" s="459"/>
    </row>
    <row r="34" spans="1:12" ht="10.8" customHeight="1" x14ac:dyDescent="0.3">
      <c r="A34"/>
      <c r="D34"/>
      <c r="E34" s="730"/>
      <c r="I34"/>
      <c r="J34"/>
      <c r="K34"/>
      <c r="L34"/>
    </row>
    <row r="35" spans="1:12" s="128" customFormat="1" ht="40.200000000000003" customHeight="1" x14ac:dyDescent="0.3">
      <c r="A35" s="468" t="s">
        <v>243</v>
      </c>
      <c r="B35" s="537" t="str">
        <f>IF(D35="","This Question must be answered before uploading, the report will not be processed if left blank","")</f>
        <v>This Question must be answered before uploading, the report will not be processed if left blank</v>
      </c>
      <c r="C35" s="543" t="s">
        <v>222</v>
      </c>
      <c r="D35" s="589"/>
      <c r="E35" s="730"/>
      <c r="F35"/>
      <c r="G35"/>
      <c r="H35"/>
      <c r="I35" s="459"/>
      <c r="J35" s="459"/>
      <c r="K35" s="459"/>
      <c r="L35" s="459"/>
    </row>
    <row r="36" spans="1:12" ht="14.4" customHeight="1" x14ac:dyDescent="0.3">
      <c r="A36" s="535"/>
      <c r="B36" s="536"/>
      <c r="C36" s="446"/>
      <c r="D36" s="538"/>
      <c r="E36" s="730"/>
    </row>
    <row r="37" spans="1:12" ht="40.200000000000003" customHeight="1" x14ac:dyDescent="0.3">
      <c r="A37" s="468" t="s">
        <v>244</v>
      </c>
      <c r="B37" s="537" t="str">
        <f>IF(D37="","This Question must be answered before uploading, the report will not be processed if left blank","")</f>
        <v>This Question must be answered before uploading, the report will not be processed if left blank</v>
      </c>
      <c r="C37" s="543" t="s">
        <v>223</v>
      </c>
      <c r="D37" s="589"/>
      <c r="E37" s="730"/>
    </row>
    <row r="38" spans="1:12" ht="14.4" customHeight="1" x14ac:dyDescent="0.3">
      <c r="A38" s="535"/>
      <c r="B38" s="536"/>
      <c r="C38" s="446"/>
      <c r="D38" s="538"/>
      <c r="E38" s="730"/>
    </row>
    <row r="39" spans="1:12" s="128" customFormat="1" ht="40.200000000000003" customHeight="1" x14ac:dyDescent="0.3">
      <c r="A39" s="468" t="s">
        <v>312</v>
      </c>
      <c r="B39" s="537" t="str">
        <f>IF(D39="","This Question must be answered before uploading, the report will not be processed if left blank","")</f>
        <v>This Question must be answered before uploading, the report will not be processed if left blank</v>
      </c>
      <c r="C39" s="543" t="s">
        <v>423</v>
      </c>
      <c r="D39" s="539"/>
      <c r="E39" s="730"/>
      <c r="F39"/>
      <c r="G39"/>
      <c r="H39"/>
      <c r="I39" s="459"/>
      <c r="J39" s="459"/>
      <c r="K39" s="459"/>
      <c r="L39" s="459"/>
    </row>
    <row r="43" spans="1:12" x14ac:dyDescent="0.3">
      <c r="D43" s="343" t="s">
        <v>154</v>
      </c>
    </row>
    <row r="47" spans="1:12" x14ac:dyDescent="0.3">
      <c r="A47" s="590"/>
      <c r="B47" s="591" t="s">
        <v>224</v>
      </c>
      <c r="C47" s="592">
        <v>1</v>
      </c>
      <c r="D47" s="593"/>
    </row>
    <row r="48" spans="1:12" x14ac:dyDescent="0.3">
      <c r="A48" s="594"/>
      <c r="B48" s="595" t="s">
        <v>225</v>
      </c>
      <c r="C48" s="596">
        <v>45535</v>
      </c>
      <c r="D48" s="597"/>
    </row>
    <row r="49" spans="2:3" x14ac:dyDescent="0.3">
      <c r="B49" s="391"/>
      <c r="C49" s="447"/>
    </row>
    <row r="50" spans="2:3" x14ac:dyDescent="0.3">
      <c r="B50" s="391"/>
      <c r="C50" s="447"/>
    </row>
  </sheetData>
  <sheetProtection algorithmName="SHA-512" hashValue="yU32qWrIa68l0y53dkQcyLzvI3zcKCjRIYi40EdFL+CWG3Jexoe3JhKbg/iXXn7ilZtcAbFFt138lBsCunp3kw==" saltValue="Pf0Ff8VzM1aOd6qIZmvQuA==" spinCount="100000" sheet="1" objects="1" scenarios="1"/>
  <mergeCells count="3">
    <mergeCell ref="A2:D2"/>
    <mergeCell ref="A4:D4"/>
    <mergeCell ref="A6:D6"/>
  </mergeCells>
  <conditionalFormatting sqref="D39">
    <cfRule type="expression" dxfId="23" priority="9">
      <formula>$S39</formula>
    </cfRule>
  </conditionalFormatting>
  <conditionalFormatting sqref="E11">
    <cfRule type="expression" dxfId="22" priority="8">
      <formula>$C$11="Yes"</formula>
    </cfRule>
  </conditionalFormatting>
  <conditionalFormatting sqref="E12">
    <cfRule type="expression" dxfId="21" priority="7">
      <formula>C12="No"</formula>
    </cfRule>
  </conditionalFormatting>
  <conditionalFormatting sqref="E14">
    <cfRule type="expression" dxfId="20" priority="6">
      <formula>C14="No"</formula>
    </cfRule>
  </conditionalFormatting>
  <conditionalFormatting sqref="E13">
    <cfRule type="expression" dxfId="19" priority="5">
      <formula>C13="Yes"</formula>
    </cfRule>
  </conditionalFormatting>
  <conditionalFormatting sqref="E17">
    <cfRule type="expression" dxfId="18" priority="4">
      <formula>$C$17&gt;0</formula>
    </cfRule>
  </conditionalFormatting>
  <conditionalFormatting sqref="E18:E19">
    <cfRule type="expression" dxfId="17" priority="3">
      <formula>$C$19&gt;0</formula>
    </cfRule>
  </conditionalFormatting>
  <conditionalFormatting sqref="E26">
    <cfRule type="expression" dxfId="16" priority="1">
      <formula>$D$26="Financial Performance Indicator of Concern that requires a response."</formula>
    </cfRule>
  </conditionalFormatting>
  <dataValidations count="12">
    <dataValidation type="list" allowBlank="1" showInputMessage="1" showErrorMessage="1" prompt="Please select Yes or No from the drop down list" sqref="C16 C22:C24 C14 C11:C12 C28:C32" xr:uid="{42DC82DB-0AE6-4795-B8A2-67794DECDEAD}">
      <formula1>"Yes, No"</formula1>
    </dataValidation>
    <dataValidation type="whole" operator="greaterThan" allowBlank="1" showInputMessage="1" showErrorMessage="1" prompt="Please enter a whole number.  If there are no findings please enter 0" sqref="C17:C19" xr:uid="{22039F36-BF2D-4D90-ACF3-F17B7FAD9827}">
      <formula1>-1</formula1>
    </dataValidation>
    <dataValidation type="list" allowBlank="1" showInputMessage="1" showErrorMessage="1" prompt="Please select Yes, No or N/A from the drop down list" sqref="C21" xr:uid="{1338E819-A8A7-4AB4-965C-9AAE0E62C78A}">
      <formula1>"Yes, No, N/A"</formula1>
    </dataValidation>
    <dataValidation type="date" operator="greaterThan" showInputMessage="1" showErrorMessage="1" promptTitle="MM/DD/YYYY" prompt="This cannot be blank" sqref="C27" xr:uid="{F2F609DE-2DD8-4C56-AEA4-B39EA636E384}">
      <formula1>44742</formula1>
    </dataValidation>
    <dataValidation type="list" allowBlank="1" showInputMessage="1" showErrorMessage="1" prompt="Please select Yes or No from the drop down list" sqref="C27" xr:uid="{B4C96C02-4742-4E38-B12A-360ABBD230F0}">
      <formula1>"Yes,No"</formula1>
    </dataValidation>
    <dataValidation type="list" allowBlank="1" showInputMessage="1" showErrorMessage="1" sqref="C27" xr:uid="{C1CF9E65-608C-4B9B-B8C1-8E5A300F6B99}">
      <formula1>"Yes, No"</formula1>
    </dataValidation>
    <dataValidation type="list" allowBlank="1" showInputMessage="1" showErrorMessage="1" sqref="C27" xr:uid="{2F6B1B33-D794-41C2-9ACB-1601D80589F6}">
      <formula1>"Yes,No"</formula1>
    </dataValidation>
    <dataValidation type="date" operator="greaterThan" allowBlank="1" showInputMessage="1" showErrorMessage="1" sqref="C39:D39" xr:uid="{C03418DF-3B42-4CD5-A316-291388505573}">
      <formula1>45107</formula1>
    </dataValidation>
    <dataValidation type="list" allowBlank="1" showInputMessage="1" showErrorMessage="1" prompt="Please select Yes or No from the drop down list." sqref="C9:C10 C15" xr:uid="{09FCC64E-5331-4E1E-8B61-60F4B5075DD5}">
      <formula1>"Yes, No"</formula1>
    </dataValidation>
    <dataValidation type="list" allowBlank="1" showInputMessage="1" showErrorMessage="1" prompt="Please select Yes, No or N/A _x000a_from the drop down list" sqref="C20" xr:uid="{98B8BD82-57CD-463E-ACA2-B2B37325A718}">
      <formula1>"Yes, No, N/A"</formula1>
    </dataValidation>
    <dataValidation type="list" allowBlank="1" showInputMessage="1" showErrorMessage="1" prompt="Please select Yes, No or N/A from the dropdown list." sqref="C13" xr:uid="{517D0E16-02E4-4EF4-AEB7-ECC4F6BD28BF}">
      <formula1>"Yes, No, N/A"</formula1>
    </dataValidation>
    <dataValidation type="custom" allowBlank="1" showInputMessage="1" showErrorMessage="1" error="Submit Date is equal or prior to fiscal year end date." sqref="C26" xr:uid="{8E08B349-EB88-497F-9A75-E12374149819}">
      <formula1>C25&lt;C26</formula1>
    </dataValidation>
  </dataValidations>
  <pageMargins left="0.7" right="0.7" top="0.75" bottom="0.75" header="0.3" footer="0.3"/>
  <pageSetup scale="50" orientation="portrait" r:id="rId1"/>
  <rowBreaks count="1" manualBreakCount="1">
    <brk id="3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codeName="Sheet5">
    <pageSetUpPr fitToPage="1"/>
  </sheetPr>
  <dimension ref="A1:CC17"/>
  <sheetViews>
    <sheetView showGridLines="0" zoomScale="80" zoomScaleNormal="80" workbookViewId="0">
      <selection activeCell="F5" sqref="F5:G6"/>
    </sheetView>
  </sheetViews>
  <sheetFormatPr defaultColWidth="9.109375" defaultRowHeight="14.4" x14ac:dyDescent="0.3"/>
  <cols>
    <col min="1" max="1" width="6.33203125" style="345" customWidth="1"/>
    <col min="2" max="2" width="57.6640625" style="345" customWidth="1"/>
    <col min="3" max="4" width="14.33203125" style="345" customWidth="1"/>
    <col min="5" max="7" width="17.33203125" style="345" customWidth="1"/>
    <col min="8" max="8" width="71.44140625" style="345" customWidth="1"/>
    <col min="9" max="9" width="56.77734375" style="346" customWidth="1"/>
    <col min="10" max="10" width="46.109375" style="346" customWidth="1"/>
    <col min="11" max="11" width="9.109375" style="445" hidden="1" customWidth="1"/>
    <col min="12" max="12" width="29.5546875" style="430" hidden="1" customWidth="1"/>
    <col min="13" max="14" width="15.6640625" style="430" hidden="1" customWidth="1"/>
    <col min="15" max="15" width="56.33203125" style="430" customWidth="1"/>
    <col min="16" max="16" width="11.109375" style="431" customWidth="1"/>
    <col min="17" max="18" width="9.109375" style="432" customWidth="1"/>
    <col min="19" max="59" width="9.109375" style="432"/>
    <col min="60" max="16384" width="9.109375" style="345"/>
  </cols>
  <sheetData>
    <row r="1" spans="1:81" ht="40.5" customHeight="1" thickBot="1" x14ac:dyDescent="0.35">
      <c r="A1" s="401"/>
      <c r="B1" s="825" t="s">
        <v>415</v>
      </c>
      <c r="C1" s="825"/>
      <c r="D1" s="825"/>
      <c r="E1" s="825"/>
      <c r="F1" s="825"/>
      <c r="G1" s="825"/>
      <c r="H1" s="826"/>
      <c r="I1" s="823"/>
      <c r="J1" s="824"/>
      <c r="K1" s="429"/>
    </row>
    <row r="2" spans="1:81" ht="72" customHeight="1" thickBot="1" x14ac:dyDescent="0.35">
      <c r="A2" s="402"/>
      <c r="B2" s="827" t="s">
        <v>416</v>
      </c>
      <c r="C2" s="828"/>
      <c r="D2" s="828"/>
      <c r="E2" s="828"/>
      <c r="F2" s="828"/>
      <c r="G2" s="828"/>
      <c r="H2" s="807"/>
      <c r="I2" s="841" t="s">
        <v>417</v>
      </c>
      <c r="J2" s="843" t="s">
        <v>428</v>
      </c>
      <c r="K2" s="433"/>
    </row>
    <row r="3" spans="1:81" ht="72" customHeight="1" thickBot="1" x14ac:dyDescent="0.35">
      <c r="A3" s="685"/>
      <c r="B3" s="845" t="s">
        <v>901</v>
      </c>
      <c r="C3" s="846"/>
      <c r="D3" s="846"/>
      <c r="E3" s="846"/>
      <c r="F3" s="846"/>
      <c r="G3" s="846"/>
      <c r="H3" s="847"/>
      <c r="I3" s="842"/>
      <c r="J3" s="844"/>
      <c r="K3" s="433"/>
    </row>
    <row r="4" spans="1:81" ht="15" customHeight="1" thickBot="1" x14ac:dyDescent="0.35">
      <c r="A4" s="403"/>
      <c r="B4" s="404"/>
      <c r="C4" s="405"/>
      <c r="D4" s="405"/>
      <c r="E4" s="405"/>
      <c r="F4" s="405"/>
      <c r="G4" s="406"/>
      <c r="H4" s="428"/>
      <c r="I4" s="842"/>
      <c r="J4" s="844"/>
      <c r="K4" s="433"/>
    </row>
    <row r="5" spans="1:81" ht="21.75" customHeight="1" thickBot="1" x14ac:dyDescent="0.35">
      <c r="A5" s="407"/>
      <c r="B5" s="408" t="s">
        <v>239</v>
      </c>
      <c r="C5" s="829" t="str">
        <f>'Unit Data from Audit Worksheet'!D2</f>
        <v>Select Unit Name from Drop Down List</v>
      </c>
      <c r="D5" s="830"/>
      <c r="E5" s="831"/>
      <c r="F5" s="832" t="s">
        <v>931</v>
      </c>
      <c r="G5" s="833"/>
      <c r="H5" s="836" t="s">
        <v>427</v>
      </c>
      <c r="I5" s="842"/>
      <c r="J5" s="844"/>
      <c r="K5" s="434"/>
      <c r="L5" s="435"/>
    </row>
    <row r="6" spans="1:81" ht="21.6" thickBot="1" x14ac:dyDescent="0.35">
      <c r="A6" s="409"/>
      <c r="B6" s="410" t="s">
        <v>232</v>
      </c>
      <c r="C6" s="838" t="e">
        <f>'Unit Data from Audit Worksheet'!D3</f>
        <v>#N/A</v>
      </c>
      <c r="D6" s="839"/>
      <c r="E6" s="840"/>
      <c r="F6" s="834"/>
      <c r="G6" s="835"/>
      <c r="H6" s="837"/>
      <c r="I6" s="842"/>
      <c r="J6" s="844"/>
      <c r="K6" s="436"/>
      <c r="L6" s="437" t="s">
        <v>235</v>
      </c>
    </row>
    <row r="7" spans="1:81" ht="27.75" customHeight="1" thickBot="1" x14ac:dyDescent="0.35">
      <c r="A7" s="351"/>
      <c r="B7" s="809" t="s">
        <v>306</v>
      </c>
      <c r="C7" s="810"/>
      <c r="D7" s="810"/>
      <c r="E7" s="810"/>
      <c r="F7" s="347" t="s">
        <v>255</v>
      </c>
      <c r="G7" s="347" t="s">
        <v>307</v>
      </c>
      <c r="H7" s="412"/>
      <c r="I7" s="484"/>
      <c r="J7" s="413"/>
      <c r="K7" s="438"/>
      <c r="L7" s="430">
        <v>2022</v>
      </c>
      <c r="M7" s="435">
        <v>2022</v>
      </c>
      <c r="N7" s="430">
        <v>2024</v>
      </c>
      <c r="O7" s="439"/>
      <c r="P7" s="440"/>
    </row>
    <row r="8" spans="1:81" ht="246" customHeight="1" thickBot="1" x14ac:dyDescent="0.35">
      <c r="A8" s="411" t="s">
        <v>418</v>
      </c>
      <c r="B8" s="811"/>
      <c r="C8" s="812"/>
      <c r="D8" s="812"/>
      <c r="E8" s="813"/>
      <c r="F8" s="348" t="str">
        <f>IF(N8="","N/A","8%")</f>
        <v>N/A</v>
      </c>
      <c r="G8" s="349" t="str">
        <f>IF(N8="","N/A",N8)</f>
        <v>N/A</v>
      </c>
      <c r="H8" s="414" t="s">
        <v>643</v>
      </c>
      <c r="I8" s="363" t="s">
        <v>657</v>
      </c>
      <c r="J8" s="740"/>
      <c r="K8" s="436"/>
      <c r="L8" s="426" t="e">
        <f>HLOOKUP($C$6,'PY2 Data(H)'!$D$2:$CR$400,137,FALSE)</f>
        <v>#N/A</v>
      </c>
      <c r="M8" s="782" t="e">
        <f>HLOOKUP($C$6,'PY1 Data(H)'!$D$2:$CP$243,133,FALSE)</f>
        <v>#N/A</v>
      </c>
      <c r="N8" s="702" t="str">
        <f>IFERROR((Import!L38+Import!L39-Import!L42-Import!L43-Import!L84+Import!L62)/(Import!L53+Import!L58+Import!L55-Import!L56-Import!L57),"")</f>
        <v/>
      </c>
      <c r="O8" s="439"/>
      <c r="P8" s="440"/>
    </row>
    <row r="9" spans="1:81" ht="27.75" customHeight="1" thickBot="1" x14ac:dyDescent="0.35">
      <c r="A9" s="415"/>
      <c r="B9" s="481" t="s">
        <v>636</v>
      </c>
      <c r="C9" s="358">
        <v>2022</v>
      </c>
      <c r="D9" s="358">
        <v>2023</v>
      </c>
      <c r="E9" s="358">
        <v>2024</v>
      </c>
      <c r="F9" s="347" t="s">
        <v>255</v>
      </c>
      <c r="G9" s="347" t="s">
        <v>307</v>
      </c>
      <c r="H9" s="416"/>
      <c r="I9" s="357"/>
      <c r="J9" s="741"/>
      <c r="K9" s="436"/>
      <c r="L9" s="441"/>
      <c r="M9" s="783"/>
      <c r="N9" s="703"/>
      <c r="O9" s="442"/>
      <c r="P9" s="443"/>
      <c r="Q9" s="444"/>
      <c r="R9" s="444"/>
      <c r="S9" s="444"/>
      <c r="T9" s="444"/>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c r="AT9" s="444"/>
      <c r="AU9" s="444"/>
      <c r="AV9" s="444"/>
      <c r="AW9" s="444"/>
      <c r="AX9" s="444"/>
      <c r="AY9" s="444"/>
      <c r="AZ9" s="444"/>
      <c r="BA9" s="444"/>
      <c r="BB9" s="444"/>
      <c r="BC9" s="444"/>
      <c r="BD9" s="444"/>
      <c r="BE9" s="444"/>
      <c r="BF9" s="444"/>
      <c r="BG9" s="444"/>
      <c r="BH9" s="350"/>
      <c r="BI9" s="350"/>
      <c r="BJ9" s="350"/>
      <c r="BK9" s="350"/>
      <c r="BL9" s="350"/>
      <c r="BM9" s="350"/>
      <c r="BN9" s="350"/>
      <c r="BO9" s="350"/>
      <c r="BP9" s="350"/>
      <c r="BQ9" s="350"/>
      <c r="BR9" s="350"/>
      <c r="BS9" s="350"/>
      <c r="BT9" s="350"/>
      <c r="BU9" s="350"/>
      <c r="BV9" s="350"/>
      <c r="BW9" s="350"/>
      <c r="BX9" s="350"/>
      <c r="BY9" s="350"/>
      <c r="BZ9" s="350"/>
    </row>
    <row r="10" spans="1:81" s="128" customFormat="1" ht="103.2" customHeight="1" thickBot="1" x14ac:dyDescent="0.35">
      <c r="A10" s="421" t="s">
        <v>645</v>
      </c>
      <c r="B10" s="480" t="s">
        <v>163</v>
      </c>
      <c r="C10" s="746" t="e">
        <f>L10</f>
        <v>#N/A</v>
      </c>
      <c r="D10" s="746" t="e">
        <f>M10</f>
        <v>#N/A</v>
      </c>
      <c r="E10" s="747" t="e">
        <f>N10</f>
        <v>#DIV/0!</v>
      </c>
      <c r="F10" s="348" t="s">
        <v>233</v>
      </c>
      <c r="G10" s="748" t="e">
        <f>+N10</f>
        <v>#DIV/0!</v>
      </c>
      <c r="H10" s="361" t="s">
        <v>308</v>
      </c>
      <c r="I10" s="364" t="s">
        <v>303</v>
      </c>
      <c r="J10" s="740"/>
      <c r="K10" s="436"/>
      <c r="L10" s="441" t="e">
        <f>HLOOKUP($C$6,'PY2 Data(H)'!$D$2:$CR$400,138,FALSE)</f>
        <v>#N/A</v>
      </c>
      <c r="M10" s="783" t="e">
        <f>HLOOKUP($C$6,'PY1 Data(H)'!$D$2:$CP$243,134,FALSE)</f>
        <v>#N/A</v>
      </c>
      <c r="N10" s="704" t="e">
        <f>(Import!L64-Import!L63)/Import!L65</f>
        <v>#DIV/0!</v>
      </c>
      <c r="O10" s="430"/>
      <c r="P10" s="431"/>
      <c r="Q10" s="432"/>
      <c r="R10" s="432"/>
      <c r="S10" s="432"/>
      <c r="T10" s="432"/>
      <c r="U10" s="432"/>
      <c r="V10" s="432"/>
      <c r="W10" s="432"/>
      <c r="X10" s="432"/>
      <c r="Y10" s="432"/>
      <c r="Z10" s="432"/>
      <c r="AA10" s="432"/>
      <c r="AB10" s="432"/>
      <c r="AC10" s="432"/>
      <c r="AD10" s="432"/>
      <c r="AE10" s="432"/>
      <c r="AF10" s="432"/>
      <c r="AG10" s="432"/>
      <c r="AH10" s="432"/>
      <c r="AI10" s="432"/>
      <c r="AJ10" s="432"/>
      <c r="AK10" s="432"/>
      <c r="AL10" s="432"/>
      <c r="AM10" s="432"/>
      <c r="AN10" s="432"/>
      <c r="AO10" s="432"/>
      <c r="AP10" s="432"/>
      <c r="AQ10" s="432"/>
      <c r="AR10" s="432"/>
      <c r="AS10" s="432"/>
      <c r="AT10" s="432"/>
      <c r="AU10" s="432"/>
      <c r="AV10" s="432"/>
      <c r="AW10" s="432"/>
      <c r="AX10" s="432"/>
      <c r="AY10" s="432"/>
      <c r="AZ10" s="432"/>
      <c r="BA10" s="432"/>
      <c r="BB10" s="432"/>
      <c r="BC10" s="432"/>
      <c r="BD10" s="432"/>
      <c r="BE10" s="432"/>
      <c r="BF10" s="432"/>
      <c r="BG10" s="432"/>
      <c r="BH10" s="345"/>
      <c r="BI10" s="345"/>
      <c r="BJ10" s="345"/>
      <c r="BK10" s="345"/>
      <c r="BL10" s="345"/>
      <c r="BM10" s="345"/>
      <c r="BN10" s="345"/>
      <c r="BO10" s="345"/>
      <c r="BP10" s="345"/>
      <c r="BQ10" s="345"/>
      <c r="BR10" s="345"/>
      <c r="BS10" s="345"/>
      <c r="BT10" s="345"/>
      <c r="BU10" s="345"/>
      <c r="BV10" s="345"/>
      <c r="BW10" s="345"/>
      <c r="BX10" s="345"/>
      <c r="BY10" s="345"/>
      <c r="BZ10" s="345"/>
      <c r="CA10" s="345"/>
      <c r="CB10" s="345"/>
      <c r="CC10" s="345"/>
    </row>
    <row r="11" spans="1:81" s="128" customFormat="1" ht="18.600000000000001" thickBot="1" x14ac:dyDescent="0.35">
      <c r="A11" s="367"/>
      <c r="B11" s="820" t="s">
        <v>309</v>
      </c>
      <c r="C11" s="820"/>
      <c r="D11" s="820"/>
      <c r="E11" s="358">
        <v>2024</v>
      </c>
      <c r="F11" s="419" t="s">
        <v>310</v>
      </c>
      <c r="G11" s="420"/>
      <c r="H11" s="352"/>
      <c r="I11" s="365"/>
      <c r="J11" s="742"/>
      <c r="K11" s="436"/>
      <c r="L11" s="430"/>
      <c r="M11" s="430"/>
      <c r="N11" s="430"/>
      <c r="O11" s="430"/>
      <c r="P11" s="431"/>
      <c r="Q11" s="432"/>
      <c r="R11" s="432"/>
      <c r="S11" s="432"/>
      <c r="T11" s="432"/>
      <c r="U11" s="432"/>
      <c r="V11" s="432"/>
      <c r="W11" s="432"/>
      <c r="X11" s="432"/>
      <c r="Y11" s="432"/>
      <c r="Z11" s="432"/>
      <c r="AA11" s="432"/>
      <c r="AB11" s="432"/>
      <c r="AC11" s="432"/>
      <c r="AD11" s="432"/>
      <c r="AE11" s="432"/>
      <c r="AF11" s="432"/>
      <c r="AG11" s="432"/>
      <c r="AH11" s="432"/>
      <c r="AI11" s="432"/>
      <c r="AJ11" s="432"/>
      <c r="AK11" s="432"/>
      <c r="AL11" s="432"/>
      <c r="AM11" s="432"/>
      <c r="AN11" s="432"/>
      <c r="AO11" s="432"/>
      <c r="AP11" s="432"/>
      <c r="AQ11" s="432"/>
      <c r="AR11" s="432"/>
      <c r="AS11" s="432"/>
      <c r="AT11" s="432"/>
      <c r="AU11" s="432"/>
      <c r="AV11" s="432"/>
      <c r="AW11" s="432"/>
      <c r="AX11" s="432"/>
      <c r="AY11" s="432"/>
      <c r="AZ11" s="432"/>
      <c r="BA11" s="432"/>
      <c r="BB11" s="432"/>
      <c r="BC11" s="432"/>
      <c r="BD11" s="432"/>
      <c r="BE11" s="432"/>
      <c r="BF11" s="432"/>
      <c r="BG11" s="432"/>
      <c r="BH11" s="345"/>
      <c r="BI11" s="345"/>
      <c r="BJ11" s="345"/>
      <c r="BK11" s="345"/>
      <c r="BL11" s="345"/>
      <c r="BM11" s="345"/>
      <c r="BN11" s="345"/>
      <c r="BO11" s="345"/>
      <c r="BP11" s="345"/>
      <c r="BQ11" s="345"/>
      <c r="BR11" s="345"/>
      <c r="BS11" s="345"/>
      <c r="BT11" s="345"/>
      <c r="BU11" s="345"/>
      <c r="BV11" s="345"/>
      <c r="BW11" s="345"/>
      <c r="BX11" s="345"/>
      <c r="BY11" s="345"/>
      <c r="BZ11" s="345"/>
      <c r="CA11" s="345"/>
      <c r="CB11" s="345"/>
      <c r="CC11" s="345"/>
    </row>
    <row r="12" spans="1:81" s="128" customFormat="1" ht="110.4" customHeight="1" thickBot="1" x14ac:dyDescent="0.35">
      <c r="A12" s="421" t="s">
        <v>646</v>
      </c>
      <c r="B12" s="807" t="s">
        <v>904</v>
      </c>
      <c r="C12" s="808"/>
      <c r="D12" s="808"/>
      <c r="E12" s="713">
        <f>Import!L125</f>
        <v>0</v>
      </c>
      <c r="F12" s="423"/>
      <c r="G12" s="705" t="str">
        <f>IF('TD Info Completed by Auditor'!C26&gt;N12,"Late","Response Not Required")</f>
        <v>Response Not Required</v>
      </c>
      <c r="H12" s="362" t="s">
        <v>311</v>
      </c>
      <c r="I12" s="418" t="s">
        <v>906</v>
      </c>
      <c r="J12" s="743"/>
      <c r="K12" s="436"/>
      <c r="L12" s="692">
        <f>'TD Info Completed by Auditor'!C26</f>
        <v>0</v>
      </c>
      <c r="M12" s="693">
        <f>'TD Info Completed by Auditor'!C25</f>
        <v>45473</v>
      </c>
      <c r="N12" s="694">
        <f>IF(M12=DATEVALUE("6/30/2024"),N14,IF(M12=DATEVALUE("9/30/2024"),N15,IF(M12=DATEVALUE("12/31/2024"),N16,IF(M12=DATEVALUE("3/31/2025"),N17))))</f>
        <v>45657</v>
      </c>
      <c r="O12" s="430"/>
      <c r="P12" s="431"/>
      <c r="Q12" s="432"/>
      <c r="R12" s="432"/>
      <c r="S12" s="432"/>
      <c r="T12" s="432"/>
      <c r="U12" s="432"/>
      <c r="V12" s="432"/>
      <c r="W12" s="432"/>
      <c r="X12" s="432"/>
      <c r="Y12" s="432"/>
      <c r="Z12" s="432"/>
      <c r="AA12" s="432"/>
      <c r="AB12" s="432"/>
      <c r="AC12" s="432"/>
      <c r="AD12" s="432"/>
      <c r="AE12" s="432"/>
      <c r="AF12" s="432"/>
      <c r="AG12" s="432"/>
      <c r="AH12" s="432"/>
      <c r="AI12" s="432"/>
      <c r="AJ12" s="432"/>
      <c r="AK12" s="432"/>
      <c r="AL12" s="432"/>
      <c r="AM12" s="432"/>
      <c r="AN12" s="432"/>
      <c r="AO12" s="432"/>
      <c r="AP12" s="432"/>
      <c r="AQ12" s="432"/>
      <c r="AR12" s="432"/>
      <c r="AS12" s="432"/>
      <c r="AT12" s="432"/>
      <c r="AU12" s="432"/>
      <c r="AV12" s="432"/>
      <c r="AW12" s="432"/>
      <c r="AX12" s="432"/>
      <c r="AY12" s="432"/>
      <c r="AZ12" s="432"/>
      <c r="BA12" s="432"/>
      <c r="BB12" s="432"/>
      <c r="BC12" s="432"/>
      <c r="BD12" s="432"/>
      <c r="BE12" s="432"/>
      <c r="BF12" s="432"/>
      <c r="BG12" s="432"/>
      <c r="BH12" s="345"/>
      <c r="BI12" s="345"/>
      <c r="BJ12" s="345"/>
      <c r="BK12" s="345"/>
      <c r="BL12" s="345"/>
      <c r="BM12" s="345"/>
      <c r="BN12" s="345"/>
      <c r="BO12" s="345"/>
      <c r="BP12" s="345"/>
      <c r="BQ12" s="345"/>
      <c r="BR12" s="345"/>
      <c r="BS12" s="345"/>
      <c r="BT12" s="345"/>
      <c r="BU12" s="345"/>
      <c r="BV12" s="345"/>
      <c r="BW12" s="345"/>
      <c r="BX12" s="345"/>
      <c r="BY12" s="345"/>
      <c r="BZ12" s="345"/>
      <c r="CA12" s="345"/>
      <c r="CB12" s="345"/>
      <c r="CC12" s="345"/>
    </row>
    <row r="13" spans="1:81" s="128" customFormat="1" ht="18" customHeight="1" thickBot="1" x14ac:dyDescent="0.35">
      <c r="A13" s="422"/>
      <c r="B13" s="814"/>
      <c r="C13" s="814"/>
      <c r="D13" s="815"/>
      <c r="E13" s="358">
        <v>2024</v>
      </c>
      <c r="F13" s="133" t="s">
        <v>310</v>
      </c>
      <c r="G13" s="353"/>
      <c r="H13" s="360"/>
      <c r="I13" s="366"/>
      <c r="J13" s="744"/>
      <c r="K13" s="436"/>
      <c r="L13" s="695" t="s">
        <v>907</v>
      </c>
      <c r="M13" s="430" t="s">
        <v>908</v>
      </c>
      <c r="N13" s="696"/>
      <c r="O13" s="430"/>
      <c r="P13" s="431"/>
      <c r="Q13" s="432"/>
      <c r="R13" s="432"/>
      <c r="S13" s="432"/>
      <c r="T13" s="432"/>
      <c r="U13" s="432"/>
      <c r="V13" s="432"/>
      <c r="W13" s="432"/>
      <c r="X13" s="432"/>
      <c r="Y13" s="432"/>
      <c r="Z13" s="432"/>
      <c r="AA13" s="432"/>
      <c r="AB13" s="432"/>
      <c r="AC13" s="432"/>
      <c r="AD13" s="432"/>
      <c r="AE13" s="432"/>
      <c r="AF13" s="432"/>
      <c r="AG13" s="432"/>
      <c r="AH13" s="432"/>
      <c r="AI13" s="432"/>
      <c r="AJ13" s="432"/>
      <c r="AK13" s="432"/>
      <c r="AL13" s="432"/>
      <c r="AM13" s="432"/>
      <c r="AN13" s="432"/>
      <c r="AO13" s="432"/>
      <c r="AP13" s="432"/>
      <c r="AQ13" s="432"/>
      <c r="AR13" s="432"/>
      <c r="AS13" s="432"/>
      <c r="AT13" s="432"/>
      <c r="AU13" s="432"/>
      <c r="AV13" s="432"/>
      <c r="AW13" s="432"/>
      <c r="AX13" s="432"/>
      <c r="AY13" s="432"/>
      <c r="AZ13" s="432"/>
      <c r="BA13" s="432"/>
      <c r="BB13" s="432"/>
      <c r="BC13" s="432"/>
      <c r="BD13" s="432"/>
      <c r="BE13" s="432"/>
      <c r="BF13" s="432"/>
      <c r="BG13" s="432"/>
      <c r="BH13" s="345"/>
      <c r="BI13" s="345"/>
      <c r="BJ13" s="345"/>
      <c r="BK13" s="345"/>
      <c r="BL13" s="345"/>
      <c r="BM13" s="345"/>
      <c r="BN13" s="345"/>
      <c r="BO13" s="345"/>
      <c r="BP13" s="345"/>
      <c r="BQ13" s="345"/>
      <c r="BR13" s="345"/>
      <c r="BS13" s="345"/>
      <c r="BT13" s="345"/>
      <c r="BU13" s="345"/>
      <c r="BV13" s="345"/>
      <c r="BW13" s="345"/>
      <c r="BX13" s="345"/>
      <c r="BY13" s="345"/>
      <c r="BZ13" s="345"/>
      <c r="CA13" s="345"/>
      <c r="CB13" s="345"/>
      <c r="CC13" s="345"/>
    </row>
    <row r="14" spans="1:81" s="128" customFormat="1" ht="70.8" customHeight="1" thickBot="1" x14ac:dyDescent="0.35">
      <c r="A14" s="411" t="s">
        <v>647</v>
      </c>
      <c r="B14" s="821" t="s">
        <v>891</v>
      </c>
      <c r="C14" s="821"/>
      <c r="D14" s="822"/>
      <c r="E14" s="417" t="str">
        <f>IF(AND(Import!L88=2,AND(Import!L94&lt;=0,Import!L95&lt;=0)),"No","Yes")</f>
        <v>Yes</v>
      </c>
      <c r="F14" s="423"/>
      <c r="G14" s="417" t="str">
        <f>E14</f>
        <v>Yes</v>
      </c>
      <c r="H14" s="359" t="s">
        <v>892</v>
      </c>
      <c r="I14" s="364" t="s">
        <v>649</v>
      </c>
      <c r="J14" s="743"/>
      <c r="K14" s="436"/>
      <c r="L14" s="695"/>
      <c r="M14" s="697">
        <v>45473</v>
      </c>
      <c r="N14" s="698">
        <v>45657</v>
      </c>
      <c r="O14" s="430"/>
      <c r="P14" s="431"/>
      <c r="Q14" s="432"/>
      <c r="R14" s="432"/>
      <c r="S14" s="432"/>
      <c r="T14" s="432"/>
      <c r="U14" s="432"/>
      <c r="V14" s="432"/>
      <c r="W14" s="432"/>
      <c r="X14" s="432"/>
      <c r="Y14" s="432"/>
      <c r="Z14" s="432"/>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432"/>
      <c r="BD14" s="432"/>
      <c r="BE14" s="432"/>
      <c r="BF14" s="432"/>
      <c r="BG14" s="432"/>
      <c r="BH14" s="345"/>
      <c r="BI14" s="345"/>
      <c r="BJ14" s="345"/>
      <c r="BK14" s="345"/>
      <c r="BL14" s="345"/>
      <c r="BM14" s="345"/>
      <c r="BN14" s="345"/>
      <c r="BO14" s="345"/>
      <c r="BP14" s="345"/>
      <c r="BQ14" s="345"/>
      <c r="BR14" s="345"/>
      <c r="BS14" s="345"/>
      <c r="BT14" s="345"/>
      <c r="BU14" s="345"/>
      <c r="BV14" s="345"/>
      <c r="BW14" s="345"/>
      <c r="BX14" s="345"/>
      <c r="BY14" s="345"/>
      <c r="BZ14" s="345"/>
      <c r="CA14" s="345"/>
      <c r="CB14" s="345"/>
      <c r="CC14" s="345"/>
    </row>
    <row r="15" spans="1:81" s="128" customFormat="1" ht="18" customHeight="1" thickBot="1" x14ac:dyDescent="0.35">
      <c r="A15" s="422"/>
      <c r="B15" s="818"/>
      <c r="C15" s="818"/>
      <c r="D15" s="819"/>
      <c r="E15" s="358">
        <v>2024</v>
      </c>
      <c r="F15" s="133" t="s">
        <v>310</v>
      </c>
      <c r="G15" s="354"/>
      <c r="H15" s="353"/>
      <c r="I15" s="366"/>
      <c r="J15" s="744"/>
      <c r="K15" s="436"/>
      <c r="L15" s="695"/>
      <c r="M15" s="697">
        <v>45565</v>
      </c>
      <c r="N15" s="698">
        <v>45747</v>
      </c>
      <c r="O15" s="430"/>
      <c r="P15" s="431"/>
      <c r="Q15" s="432"/>
      <c r="R15" s="432"/>
      <c r="S15" s="432"/>
      <c r="T15" s="432"/>
      <c r="U15" s="432"/>
      <c r="V15" s="432"/>
      <c r="W15" s="432"/>
      <c r="X15" s="432"/>
      <c r="Y15" s="432"/>
      <c r="Z15" s="432"/>
      <c r="AA15" s="432"/>
      <c r="AB15" s="432"/>
      <c r="AC15" s="432"/>
      <c r="AD15" s="432"/>
      <c r="AE15" s="432"/>
      <c r="AF15" s="432"/>
      <c r="AG15" s="432"/>
      <c r="AH15" s="432"/>
      <c r="AI15" s="432"/>
      <c r="AJ15" s="432"/>
      <c r="AK15" s="432"/>
      <c r="AL15" s="432"/>
      <c r="AM15" s="432"/>
      <c r="AN15" s="432"/>
      <c r="AO15" s="432"/>
      <c r="AP15" s="432"/>
      <c r="AQ15" s="432"/>
      <c r="AR15" s="432"/>
      <c r="AS15" s="432"/>
      <c r="AT15" s="432"/>
      <c r="AU15" s="432"/>
      <c r="AV15" s="432"/>
      <c r="AW15" s="432"/>
      <c r="AX15" s="432"/>
      <c r="AY15" s="432"/>
      <c r="AZ15" s="432"/>
      <c r="BA15" s="432"/>
      <c r="BB15" s="432"/>
      <c r="BC15" s="432"/>
      <c r="BD15" s="432"/>
      <c r="BE15" s="432"/>
      <c r="BF15" s="432"/>
      <c r="BG15" s="432"/>
      <c r="BH15" s="345"/>
      <c r="BI15" s="345"/>
      <c r="BJ15" s="345"/>
      <c r="BK15" s="345"/>
      <c r="BL15" s="345"/>
      <c r="BM15" s="345"/>
      <c r="BN15" s="345"/>
      <c r="BO15" s="345"/>
      <c r="BP15" s="345"/>
      <c r="BQ15" s="345"/>
      <c r="BR15" s="345"/>
      <c r="BS15" s="345"/>
      <c r="BT15" s="345"/>
      <c r="BU15" s="345"/>
      <c r="BV15" s="345"/>
      <c r="BW15" s="345"/>
      <c r="BX15" s="345"/>
      <c r="BY15" s="345"/>
      <c r="BZ15" s="345"/>
      <c r="CA15" s="345"/>
      <c r="CB15" s="345"/>
      <c r="CC15" s="345"/>
    </row>
    <row r="16" spans="1:81" s="128" customFormat="1" ht="99.75" customHeight="1" thickBot="1" x14ac:dyDescent="0.35">
      <c r="A16" s="411" t="s">
        <v>648</v>
      </c>
      <c r="B16" s="816" t="s">
        <v>909</v>
      </c>
      <c r="C16" s="817"/>
      <c r="D16" s="817"/>
      <c r="E16" s="424">
        <f>Import!L96</f>
        <v>0</v>
      </c>
      <c r="F16" s="423"/>
      <c r="G16" s="417" t="str">
        <f>IF(E16&gt;0,"Yes","No")</f>
        <v>No</v>
      </c>
      <c r="H16" s="729" t="s">
        <v>913</v>
      </c>
      <c r="I16" s="418" t="s">
        <v>644</v>
      </c>
      <c r="J16" s="743"/>
      <c r="K16" s="436"/>
      <c r="L16" s="695"/>
      <c r="M16" s="697">
        <v>45657</v>
      </c>
      <c r="N16" s="698">
        <v>45838</v>
      </c>
      <c r="O16" s="430"/>
      <c r="P16" s="431"/>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c r="AX16" s="432"/>
      <c r="AY16" s="432"/>
      <c r="AZ16" s="432"/>
      <c r="BA16" s="432"/>
      <c r="BB16" s="432"/>
      <c r="BC16" s="432"/>
      <c r="BD16" s="432"/>
      <c r="BE16" s="432"/>
      <c r="BF16" s="432"/>
      <c r="BG16" s="432"/>
      <c r="BH16" s="345"/>
      <c r="BI16" s="345"/>
      <c r="BJ16" s="345"/>
      <c r="BK16" s="345"/>
      <c r="BL16" s="345"/>
      <c r="BM16" s="345"/>
      <c r="BN16" s="345"/>
      <c r="BO16" s="345"/>
      <c r="BP16" s="345"/>
      <c r="BQ16" s="345"/>
      <c r="BR16" s="345"/>
      <c r="BS16" s="345"/>
      <c r="BT16" s="345"/>
      <c r="BU16" s="345"/>
      <c r="BV16" s="345"/>
      <c r="BW16" s="345"/>
      <c r="BX16" s="345"/>
      <c r="BY16" s="345"/>
      <c r="BZ16" s="345"/>
      <c r="CA16" s="345"/>
      <c r="CB16" s="345"/>
      <c r="CC16" s="345"/>
    </row>
    <row r="17" spans="1:81" s="346" customFormat="1" x14ac:dyDescent="0.3">
      <c r="A17" s="425"/>
      <c r="B17" s="355"/>
      <c r="C17" s="355"/>
      <c r="D17" s="355"/>
      <c r="E17" s="355"/>
      <c r="F17" s="355"/>
      <c r="G17" s="355"/>
      <c r="H17" s="355"/>
      <c r="I17" s="356"/>
      <c r="J17" s="356"/>
      <c r="K17" s="445"/>
      <c r="L17" s="699"/>
      <c r="M17" s="700">
        <v>45747</v>
      </c>
      <c r="N17" s="701">
        <v>45930</v>
      </c>
      <c r="O17" s="430"/>
      <c r="P17" s="431"/>
      <c r="Q17" s="432"/>
      <c r="R17" s="432"/>
      <c r="S17" s="432"/>
      <c r="T17" s="432"/>
      <c r="U17" s="432"/>
      <c r="V17" s="432"/>
      <c r="W17" s="432"/>
      <c r="X17" s="432"/>
      <c r="Y17" s="432"/>
      <c r="Z17" s="432"/>
      <c r="AA17" s="432"/>
      <c r="AB17" s="432"/>
      <c r="AC17" s="432"/>
      <c r="AD17" s="432"/>
      <c r="AE17" s="432"/>
      <c r="AF17" s="432"/>
      <c r="AG17" s="432"/>
      <c r="AH17" s="432"/>
      <c r="AI17" s="432"/>
      <c r="AJ17" s="432"/>
      <c r="AK17" s="432"/>
      <c r="AL17" s="432"/>
      <c r="AM17" s="432"/>
      <c r="AN17" s="432"/>
      <c r="AO17" s="432"/>
      <c r="AP17" s="432"/>
      <c r="AQ17" s="432"/>
      <c r="AR17" s="432"/>
      <c r="AS17" s="432"/>
      <c r="AT17" s="432"/>
      <c r="AU17" s="432"/>
      <c r="AV17" s="432"/>
      <c r="AW17" s="432"/>
      <c r="AX17" s="432"/>
      <c r="AY17" s="432"/>
      <c r="AZ17" s="432"/>
      <c r="BA17" s="432"/>
      <c r="BB17" s="432"/>
      <c r="BC17" s="432"/>
      <c r="BD17" s="432"/>
      <c r="BE17" s="432"/>
      <c r="BF17" s="432"/>
      <c r="BG17" s="432"/>
      <c r="BH17" s="345"/>
      <c r="BI17" s="345"/>
      <c r="BJ17" s="345"/>
      <c r="BK17" s="345"/>
      <c r="BL17" s="345"/>
      <c r="BM17" s="345"/>
      <c r="BN17" s="345"/>
      <c r="BO17" s="345"/>
      <c r="BP17" s="345"/>
      <c r="BQ17" s="345"/>
      <c r="BR17" s="345"/>
      <c r="BS17" s="345"/>
      <c r="BT17" s="345"/>
      <c r="BU17" s="345"/>
      <c r="BV17" s="345"/>
      <c r="BW17" s="345"/>
      <c r="BX17" s="345"/>
      <c r="BY17" s="345"/>
      <c r="BZ17" s="345"/>
      <c r="CA17" s="345"/>
      <c r="CB17" s="345"/>
      <c r="CC17" s="345"/>
    </row>
  </sheetData>
  <sheetProtection algorithmName="SHA-512" hashValue="KEms1BnCOcomWFMw1Wa99AwUrR/qoe1hzr59V8w+LnbFH9gIBmVArZ9fUnmXcVi7TpaVN0SxIIiu+bPaIikiug==" saltValue="j26zJ7k5lTMzqJnKGYCmgA==" spinCount="100000" sheet="1" objects="1" scenarios="1"/>
  <mergeCells count="18">
    <mergeCell ref="I1:J1"/>
    <mergeCell ref="B1:H1"/>
    <mergeCell ref="B2:H2"/>
    <mergeCell ref="C5:E5"/>
    <mergeCell ref="F5:G6"/>
    <mergeCell ref="H5:H6"/>
    <mergeCell ref="C6:E6"/>
    <mergeCell ref="I2:I6"/>
    <mergeCell ref="J2:J6"/>
    <mergeCell ref="B3:H3"/>
    <mergeCell ref="B12:D12"/>
    <mergeCell ref="B7:E7"/>
    <mergeCell ref="B8:E8"/>
    <mergeCell ref="B13:D13"/>
    <mergeCell ref="B16:D16"/>
    <mergeCell ref="B15:D15"/>
    <mergeCell ref="B11:D11"/>
    <mergeCell ref="B14:D14"/>
  </mergeCells>
  <conditionalFormatting sqref="G14">
    <cfRule type="cellIs" dxfId="15" priority="29" operator="equal">
      <formula>"Yes"</formula>
    </cfRule>
  </conditionalFormatting>
  <conditionalFormatting sqref="G15">
    <cfRule type="cellIs" dxfId="14" priority="26" operator="equal">
      <formula>"Yes"</formula>
    </cfRule>
  </conditionalFormatting>
  <conditionalFormatting sqref="G10">
    <cfRule type="cellIs" dxfId="13" priority="21" operator="lessThan">
      <formula>1</formula>
    </cfRule>
  </conditionalFormatting>
  <conditionalFormatting sqref="G16">
    <cfRule type="cellIs" dxfId="12" priority="9" operator="equal">
      <formula>"Yes"</formula>
    </cfRule>
  </conditionalFormatting>
  <conditionalFormatting sqref="G16">
    <cfRule type="containsText" dxfId="11" priority="8" operator="containsText" text="This question must be answered">
      <formula>NOT(ISERROR(SEARCH("This question must be answered",G16)))</formula>
    </cfRule>
  </conditionalFormatting>
  <conditionalFormatting sqref="G12">
    <cfRule type="cellIs" dxfId="10" priority="2" operator="equal">
      <formula>"Late"</formula>
    </cfRule>
  </conditionalFormatting>
  <conditionalFormatting sqref="E12 G12">
    <cfRule type="containsText" dxfId="9" priority="1" operator="containsText" text="This question must be answered">
      <formula>NOT(ISERROR(SEARCH("This question must be answered",E12)))</formula>
    </cfRule>
  </conditionalFormatting>
  <pageMargins left="0.25" right="0.25" top="0.05" bottom="0.25" header="0.3" footer="0.25"/>
  <pageSetup scale="59" orientation="landscape" r:id="rId1"/>
  <headerFooter>
    <oddFooter>&amp;C&amp;12&amp;P</oddFooter>
  </headerFooter>
  <rowBreaks count="1" manualBreakCount="1">
    <brk id="8" max="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380D-58B5-4A07-9570-7087D2AAE1CB}">
  <sheetPr codeName="Sheet6"/>
  <dimension ref="B1:R30"/>
  <sheetViews>
    <sheetView zoomScaleNormal="100" workbookViewId="0">
      <selection activeCell="B2" sqref="B2:D2"/>
    </sheetView>
  </sheetViews>
  <sheetFormatPr defaultColWidth="9.109375" defaultRowHeight="14.4" x14ac:dyDescent="0.3"/>
  <cols>
    <col min="1" max="1" width="2" style="128" customWidth="1"/>
    <col min="2" max="2" width="96.21875" style="128" customWidth="1"/>
    <col min="3" max="3" width="2" style="128" customWidth="1"/>
    <col min="4" max="4" width="17.6640625" style="128" customWidth="1"/>
    <col min="5" max="5" width="9.33203125" style="128" customWidth="1"/>
    <col min="6" max="6" width="14.109375" style="105" customWidth="1"/>
    <col min="7" max="7" width="50.44140625" style="343" customWidth="1"/>
    <col min="8" max="8" width="44.21875" style="128" customWidth="1"/>
    <col min="9" max="9" width="9.109375" style="128"/>
    <col min="10" max="10" width="36.77734375" style="128" customWidth="1"/>
    <col min="11" max="12" width="28.88671875" style="128" customWidth="1"/>
    <col min="13" max="13" width="9.109375" style="128"/>
    <col min="14" max="14" width="16.6640625" style="128" customWidth="1"/>
    <col min="15" max="15" width="22.5546875" style="128" customWidth="1"/>
    <col min="16" max="16" width="23.44140625" style="128" customWidth="1"/>
    <col min="17" max="17" width="9.109375" style="128"/>
    <col min="18" max="18" width="26.33203125" style="128" customWidth="1"/>
    <col min="19" max="16384" width="9.109375" style="128"/>
  </cols>
  <sheetData>
    <row r="1" spans="2:8" ht="18" x14ac:dyDescent="0.35">
      <c r="B1" s="598" t="s">
        <v>663</v>
      </c>
      <c r="C1" s="598"/>
      <c r="D1" s="598"/>
    </row>
    <row r="2" spans="2:8" x14ac:dyDescent="0.3">
      <c r="B2" s="848"/>
      <c r="C2" s="848"/>
      <c r="D2" s="848"/>
    </row>
    <row r="3" spans="2:8" ht="29.4" x14ac:dyDescent="0.35">
      <c r="B3" s="599" t="str">
        <f>'Unit Data from Audit Worksheet'!D2</f>
        <v>Select Unit Name from Drop Down List</v>
      </c>
      <c r="C3" s="394"/>
      <c r="D3" s="600">
        <v>2024</v>
      </c>
      <c r="F3" s="601" t="s">
        <v>664</v>
      </c>
      <c r="G3" s="602" t="s">
        <v>12</v>
      </c>
    </row>
    <row r="4" spans="2:8" ht="21" x14ac:dyDescent="0.3">
      <c r="B4" s="603" t="s">
        <v>665</v>
      </c>
      <c r="C4" s="604"/>
    </row>
    <row r="5" spans="2:8" ht="15.6" x14ac:dyDescent="0.3">
      <c r="B5" s="605" t="s">
        <v>666</v>
      </c>
      <c r="C5" s="605"/>
      <c r="D5" s="606"/>
    </row>
    <row r="6" spans="2:8" x14ac:dyDescent="0.3">
      <c r="B6" s="607" t="s">
        <v>667</v>
      </c>
      <c r="C6" s="607"/>
      <c r="D6" s="608">
        <f>Import!L38</f>
        <v>0</v>
      </c>
      <c r="F6" s="609">
        <v>506</v>
      </c>
      <c r="G6" s="343" t="s">
        <v>86</v>
      </c>
    </row>
    <row r="7" spans="2:8" x14ac:dyDescent="0.3">
      <c r="B7" s="607" t="s">
        <v>668</v>
      </c>
      <c r="C7" s="607"/>
      <c r="D7" s="610">
        <f>Import!L39</f>
        <v>0</v>
      </c>
      <c r="F7" s="609">
        <v>536</v>
      </c>
      <c r="G7" s="343" t="s">
        <v>87</v>
      </c>
    </row>
    <row r="8" spans="2:8" x14ac:dyDescent="0.3">
      <c r="B8" s="607" t="s">
        <v>669</v>
      </c>
      <c r="C8" s="607"/>
      <c r="D8" s="610">
        <f>Import!L62</f>
        <v>0</v>
      </c>
      <c r="F8" s="105">
        <v>647</v>
      </c>
      <c r="G8" s="343" t="s">
        <v>301</v>
      </c>
    </row>
    <row r="9" spans="2:8" x14ac:dyDescent="0.3">
      <c r="B9" s="611" t="s">
        <v>670</v>
      </c>
      <c r="C9" s="611"/>
      <c r="D9" s="612"/>
    </row>
    <row r="10" spans="2:8" x14ac:dyDescent="0.3">
      <c r="B10" s="607" t="s">
        <v>671</v>
      </c>
      <c r="C10" s="607"/>
      <c r="D10" s="613">
        <f>Import!L42</f>
        <v>0</v>
      </c>
      <c r="F10" s="105">
        <v>4</v>
      </c>
      <c r="G10" s="343" t="s">
        <v>672</v>
      </c>
    </row>
    <row r="11" spans="2:8" x14ac:dyDescent="0.3">
      <c r="B11" s="607" t="s">
        <v>673</v>
      </c>
      <c r="C11" s="607"/>
      <c r="D11" s="613">
        <f>Import!L84</f>
        <v>0</v>
      </c>
      <c r="F11" s="105">
        <v>6</v>
      </c>
      <c r="G11" s="343" t="s">
        <v>103</v>
      </c>
    </row>
    <row r="12" spans="2:8" x14ac:dyDescent="0.3">
      <c r="B12" s="607" t="s">
        <v>674</v>
      </c>
      <c r="C12" s="607"/>
      <c r="D12" s="614">
        <f>Import!L43</f>
        <v>0</v>
      </c>
      <c r="F12" s="105">
        <v>5</v>
      </c>
      <c r="G12" s="343" t="s">
        <v>675</v>
      </c>
    </row>
    <row r="13" spans="2:8" ht="15" thickBot="1" x14ac:dyDescent="0.35">
      <c r="B13" s="615" t="s">
        <v>676</v>
      </c>
      <c r="C13" s="607"/>
      <c r="D13" s="616">
        <f>SUM(D6:D8)-SUM(D10:D12)</f>
        <v>0</v>
      </c>
      <c r="E13" s="617"/>
      <c r="F13" s="105" t="s">
        <v>677</v>
      </c>
      <c r="G13" s="618" t="s">
        <v>689</v>
      </c>
      <c r="H13" s="619"/>
    </row>
    <row r="14" spans="2:8" ht="15" thickTop="1" x14ac:dyDescent="0.3">
      <c r="B14" s="620"/>
      <c r="C14" s="620"/>
      <c r="D14" s="621"/>
    </row>
    <row r="15" spans="2:8" ht="15.6" x14ac:dyDescent="0.3">
      <c r="B15" s="605"/>
      <c r="C15" s="605"/>
      <c r="D15" s="622"/>
    </row>
    <row r="16" spans="2:8" x14ac:dyDescent="0.3">
      <c r="B16" s="620" t="s">
        <v>678</v>
      </c>
      <c r="C16" s="620"/>
      <c r="D16" s="606"/>
    </row>
    <row r="17" spans="2:18" x14ac:dyDescent="0.3">
      <c r="B17" s="607" t="s">
        <v>679</v>
      </c>
      <c r="C17" s="607"/>
      <c r="D17" s="623">
        <f>Import!L53</f>
        <v>0</v>
      </c>
      <c r="F17" s="105">
        <v>532</v>
      </c>
      <c r="G17" s="343" t="s">
        <v>336</v>
      </c>
    </row>
    <row r="18" spans="2:18" x14ac:dyDescent="0.3">
      <c r="C18" s="620"/>
      <c r="D18" s="613"/>
    </row>
    <row r="19" spans="2:18" x14ac:dyDescent="0.3">
      <c r="B19" s="620" t="s">
        <v>680</v>
      </c>
      <c r="C19" s="620"/>
      <c r="D19" s="613"/>
    </row>
    <row r="20" spans="2:18" x14ac:dyDescent="0.3">
      <c r="B20" s="607" t="s">
        <v>681</v>
      </c>
      <c r="C20" s="607"/>
      <c r="D20" s="624">
        <f>Import!L55</f>
        <v>0</v>
      </c>
      <c r="F20" s="105">
        <v>20</v>
      </c>
      <c r="G20" s="343" t="s">
        <v>682</v>
      </c>
    </row>
    <row r="21" spans="2:18" ht="28.8" x14ac:dyDescent="0.3">
      <c r="B21" s="607" t="s">
        <v>683</v>
      </c>
      <c r="C21" s="607"/>
      <c r="D21" s="613">
        <f>Import!L58</f>
        <v>0</v>
      </c>
      <c r="F21" s="105">
        <v>509</v>
      </c>
      <c r="G21" s="343" t="s">
        <v>115</v>
      </c>
    </row>
    <row r="22" spans="2:18" x14ac:dyDescent="0.3">
      <c r="B22" s="607" t="s">
        <v>684</v>
      </c>
      <c r="C22" s="607"/>
      <c r="D22" s="624">
        <f>Import!L56</f>
        <v>0</v>
      </c>
      <c r="F22" s="105">
        <v>533</v>
      </c>
      <c r="G22" s="343" t="s">
        <v>337</v>
      </c>
    </row>
    <row r="23" spans="2:18" ht="28.8" x14ac:dyDescent="0.3">
      <c r="B23" s="607" t="s">
        <v>685</v>
      </c>
      <c r="C23" s="607"/>
      <c r="D23" s="624">
        <f>Import!L57</f>
        <v>0</v>
      </c>
      <c r="F23" s="105">
        <v>508</v>
      </c>
      <c r="G23" s="343" t="s">
        <v>117</v>
      </c>
    </row>
    <row r="24" spans="2:18" ht="15" thickBot="1" x14ac:dyDescent="0.35">
      <c r="B24" s="615" t="s">
        <v>686</v>
      </c>
      <c r="C24" s="625"/>
      <c r="D24" s="626">
        <f>D17+D20+D21-D22-D23</f>
        <v>0</v>
      </c>
      <c r="F24" s="105" t="s">
        <v>677</v>
      </c>
      <c r="G24" s="618" t="s">
        <v>723</v>
      </c>
    </row>
    <row r="25" spans="2:18" ht="15" thickTop="1" x14ac:dyDescent="0.3">
      <c r="B25" s="606"/>
      <c r="C25" s="606"/>
      <c r="D25" s="606"/>
    </row>
    <row r="26" spans="2:18" s="344" customFormat="1" ht="29.4" thickBot="1" x14ac:dyDescent="0.35">
      <c r="B26" s="615" t="s">
        <v>687</v>
      </c>
      <c r="C26" s="625"/>
      <c r="D26" s="627" t="e">
        <f>D13/D24</f>
        <v>#DIV/0!</v>
      </c>
      <c r="F26" s="105" t="s">
        <v>677</v>
      </c>
      <c r="G26" s="576" t="s">
        <v>688</v>
      </c>
      <c r="I26" s="128"/>
      <c r="J26" s="128"/>
      <c r="K26" s="128"/>
      <c r="L26" s="128"/>
      <c r="M26" s="128"/>
      <c r="N26" s="128"/>
      <c r="O26" s="128"/>
      <c r="P26" s="128"/>
      <c r="Q26" s="128"/>
      <c r="R26" s="128"/>
    </row>
    <row r="27" spans="2:18" s="344" customFormat="1" ht="15" thickTop="1" x14ac:dyDescent="0.3">
      <c r="B27" s="611"/>
      <c r="C27" s="611"/>
      <c r="D27" s="628"/>
      <c r="F27" s="105"/>
      <c r="G27" s="576"/>
      <c r="I27" s="128"/>
      <c r="J27" s="128"/>
      <c r="K27" s="128"/>
      <c r="L27" s="128"/>
      <c r="M27" s="128"/>
      <c r="N27" s="128"/>
      <c r="O27" s="128"/>
      <c r="P27" s="128"/>
      <c r="Q27" s="128"/>
      <c r="R27" s="128"/>
    </row>
    <row r="28" spans="2:18" s="344" customFormat="1" x14ac:dyDescent="0.3">
      <c r="B28" s="611"/>
      <c r="C28" s="611"/>
      <c r="D28" s="628"/>
      <c r="F28" s="105"/>
      <c r="G28" s="576"/>
      <c r="I28" s="128"/>
      <c r="J28" s="128"/>
      <c r="K28" s="128"/>
      <c r="L28" s="128"/>
      <c r="M28" s="128"/>
      <c r="N28" s="128"/>
      <c r="O28" s="128"/>
      <c r="P28" s="128"/>
      <c r="Q28" s="128"/>
      <c r="R28" s="128"/>
    </row>
    <row r="29" spans="2:18" s="344" customFormat="1" x14ac:dyDescent="0.3">
      <c r="B29" s="629"/>
      <c r="C29" s="629"/>
      <c r="D29" s="628"/>
      <c r="F29" s="105"/>
      <c r="G29" s="576"/>
      <c r="I29" s="128"/>
      <c r="J29" s="128"/>
      <c r="K29" s="128"/>
      <c r="L29" s="128"/>
      <c r="M29" s="128"/>
      <c r="N29" s="128"/>
      <c r="O29" s="128"/>
      <c r="P29" s="128"/>
      <c r="Q29" s="128"/>
      <c r="R29" s="128"/>
    </row>
    <row r="30" spans="2:18" x14ac:dyDescent="0.3">
      <c r="B30" s="427"/>
      <c r="C30" s="427"/>
      <c r="D30" s="630"/>
    </row>
  </sheetData>
  <sheetProtection algorithmName="SHA-512" hashValue="NgmS5O/U419e/IwoNOV7AZWxcJc8GnMNk2XwabqfsLzCgzLRmNt8/mRKGWpio2hNo5Cp7WkeEDHYjH+IbKH5uA==" saltValue="rLX83m7luEFfS0kvbOxvzw==" spinCount="100000" sheet="1" objects="1" scenarios="1"/>
  <mergeCells count="1">
    <mergeCell ref="B2:D2"/>
  </mergeCells>
  <pageMargins left="0.7" right="0.7" top="0.75" bottom="0.75" header="0.3" footer="0.3"/>
  <pageSetup scale="47" orientation="portrait" r:id="rId1"/>
  <colBreaks count="1" manualBreakCount="1">
    <brk id="1"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31D91-4874-4CDF-99F2-6A86DC064007}">
  <sheetPr codeName="Sheet7"/>
  <dimension ref="A2:K43"/>
  <sheetViews>
    <sheetView workbookViewId="0">
      <selection activeCell="C31" sqref="C31"/>
    </sheetView>
  </sheetViews>
  <sheetFormatPr defaultColWidth="9.109375" defaultRowHeight="14.4" x14ac:dyDescent="0.3"/>
  <cols>
    <col min="1" max="1" width="4.77734375" style="128" customWidth="1"/>
    <col min="2" max="2" width="77.21875" style="128" customWidth="1"/>
    <col min="3" max="3" width="20.21875" style="128" customWidth="1"/>
    <col min="4" max="4" width="3.6640625" style="128" customWidth="1"/>
    <col min="5" max="5" width="20.21875" style="128" customWidth="1"/>
    <col min="6" max="6" width="6.21875" style="128" customWidth="1"/>
    <col min="7" max="7" width="17.33203125" style="128" customWidth="1"/>
    <col min="8" max="8" width="34.77734375" style="128" customWidth="1"/>
    <col min="9" max="9" width="15" style="105" customWidth="1"/>
    <col min="10" max="10" width="36.21875" style="128" customWidth="1"/>
    <col min="11" max="11" width="18.33203125" style="128" customWidth="1"/>
    <col min="12" max="12" width="19.88671875" style="128" customWidth="1"/>
    <col min="13" max="13" width="17.77734375" style="128" customWidth="1"/>
    <col min="14" max="16384" width="9.109375" style="128"/>
  </cols>
  <sheetData>
    <row r="2" spans="1:11" ht="14.4" customHeight="1" x14ac:dyDescent="0.3">
      <c r="B2" s="849" t="s">
        <v>692</v>
      </c>
      <c r="C2" s="849"/>
      <c r="D2" s="849"/>
      <c r="E2" s="849"/>
      <c r="F2" s="633"/>
      <c r="G2" s="634"/>
    </row>
    <row r="4" spans="1:11" ht="15.6" x14ac:dyDescent="0.3">
      <c r="A4" s="634"/>
      <c r="B4" s="635" t="str">
        <f>'Unit Data from Audit Worksheet'!D2</f>
        <v>Select Unit Name from Drop Down List</v>
      </c>
      <c r="C4" s="636">
        <f>'Unit Data from Audit Worksheet'!F5</f>
        <v>2024</v>
      </c>
      <c r="E4" s="637">
        <f>'Unit Data from Audit Worksheet'!F5</f>
        <v>2024</v>
      </c>
    </row>
    <row r="5" spans="1:11" ht="27.6" x14ac:dyDescent="0.4">
      <c r="A5" s="638"/>
      <c r="B5" s="604" t="s">
        <v>665</v>
      </c>
      <c r="C5" s="639" t="s">
        <v>693</v>
      </c>
      <c r="D5" s="638"/>
      <c r="E5" s="640" t="s">
        <v>694</v>
      </c>
      <c r="G5" s="105"/>
      <c r="I5" s="128"/>
    </row>
    <row r="6" spans="1:11" x14ac:dyDescent="0.3">
      <c r="A6" s="634"/>
      <c r="B6" s="641" t="s">
        <v>695</v>
      </c>
      <c r="C6" s="606"/>
      <c r="D6" s="606"/>
      <c r="E6" s="606"/>
      <c r="G6" s="105"/>
      <c r="I6" s="128"/>
    </row>
    <row r="7" spans="1:11" x14ac:dyDescent="0.3">
      <c r="A7" s="634"/>
      <c r="B7" s="642" t="s">
        <v>696</v>
      </c>
      <c r="C7" s="608">
        <f>Import!L38</f>
        <v>0</v>
      </c>
      <c r="D7" s="644"/>
      <c r="E7" s="643">
        <f>C7</f>
        <v>0</v>
      </c>
      <c r="G7" s="645">
        <v>506</v>
      </c>
      <c r="H7" s="646" t="s">
        <v>86</v>
      </c>
      <c r="I7" s="128"/>
    </row>
    <row r="8" spans="1:11" x14ac:dyDescent="0.3">
      <c r="A8" s="634"/>
      <c r="B8" s="642" t="s">
        <v>697</v>
      </c>
      <c r="C8" s="612">
        <f>Import!L39</f>
        <v>0</v>
      </c>
      <c r="D8" s="647"/>
      <c r="E8" s="647"/>
      <c r="G8" s="645">
        <v>536</v>
      </c>
      <c r="H8" s="646" t="s">
        <v>87</v>
      </c>
      <c r="I8" s="128"/>
    </row>
    <row r="9" spans="1:11" x14ac:dyDescent="0.3">
      <c r="A9" s="634"/>
      <c r="B9" s="642" t="s">
        <v>698</v>
      </c>
      <c r="C9" s="665">
        <f>Import!L42</f>
        <v>0</v>
      </c>
      <c r="D9" s="647"/>
      <c r="E9" s="665">
        <f>C9</f>
        <v>0</v>
      </c>
      <c r="G9" s="645">
        <v>4</v>
      </c>
      <c r="H9" s="646" t="s">
        <v>39</v>
      </c>
      <c r="I9" s="128"/>
    </row>
    <row r="10" spans="1:11" x14ac:dyDescent="0.3">
      <c r="A10" s="634"/>
      <c r="B10" s="642" t="s">
        <v>699</v>
      </c>
      <c r="C10" s="613">
        <f>Import!L84</f>
        <v>0</v>
      </c>
      <c r="D10" s="647"/>
      <c r="E10" s="665">
        <f>C10</f>
        <v>0</v>
      </c>
      <c r="G10" s="645">
        <v>6</v>
      </c>
      <c r="H10" s="646" t="s">
        <v>103</v>
      </c>
      <c r="I10" s="128"/>
    </row>
    <row r="11" spans="1:11" x14ac:dyDescent="0.3">
      <c r="A11" s="634"/>
      <c r="B11" s="642" t="s">
        <v>700</v>
      </c>
      <c r="C11" s="614">
        <f>Import!L43</f>
        <v>0</v>
      </c>
      <c r="D11" s="648"/>
      <c r="E11" s="665">
        <f>C11</f>
        <v>0</v>
      </c>
      <c r="G11" s="645">
        <v>5</v>
      </c>
      <c r="H11" s="646" t="s">
        <v>40</v>
      </c>
      <c r="I11" s="128"/>
    </row>
    <row r="12" spans="1:11" x14ac:dyDescent="0.3">
      <c r="A12" s="620"/>
      <c r="B12" s="642" t="s">
        <v>701</v>
      </c>
      <c r="C12" s="666">
        <f>C7+C8-SUM(C9:C11)</f>
        <v>0</v>
      </c>
      <c r="E12" s="666">
        <f>E7-SUM(E9:E11)</f>
        <v>0</v>
      </c>
      <c r="G12" s="645" t="s">
        <v>702</v>
      </c>
      <c r="H12" s="649" t="s">
        <v>724</v>
      </c>
      <c r="I12" s="646" t="s">
        <v>727</v>
      </c>
      <c r="J12" s="649" t="s">
        <v>728</v>
      </c>
      <c r="K12" s="659"/>
    </row>
    <row r="13" spans="1:11" x14ac:dyDescent="0.3">
      <c r="A13" s="634"/>
      <c r="B13" s="634"/>
      <c r="C13" s="606"/>
      <c r="D13" s="606"/>
      <c r="E13" s="606"/>
      <c r="G13" s="645"/>
      <c r="H13" s="646"/>
      <c r="I13" s="128"/>
    </row>
    <row r="14" spans="1:11" x14ac:dyDescent="0.3">
      <c r="A14" s="634"/>
      <c r="B14" s="642" t="s">
        <v>703</v>
      </c>
      <c r="C14" s="667">
        <f>Import!L49</f>
        <v>0</v>
      </c>
      <c r="D14" s="606"/>
      <c r="E14" s="606"/>
      <c r="G14" s="645">
        <v>9</v>
      </c>
      <c r="H14" s="646" t="s">
        <v>90</v>
      </c>
      <c r="I14" s="128"/>
    </row>
    <row r="15" spans="1:11" x14ac:dyDescent="0.3">
      <c r="A15" s="634"/>
      <c r="B15" s="642" t="s">
        <v>704</v>
      </c>
      <c r="C15" s="668">
        <f>C14-C12</f>
        <v>0</v>
      </c>
      <c r="D15" s="606"/>
      <c r="E15" s="606"/>
      <c r="G15" s="645" t="s">
        <v>702</v>
      </c>
      <c r="H15" s="649" t="s">
        <v>725</v>
      </c>
      <c r="I15" s="661"/>
    </row>
    <row r="16" spans="1:11" x14ac:dyDescent="0.3">
      <c r="A16" s="634"/>
      <c r="B16" s="650" t="s">
        <v>705</v>
      </c>
      <c r="C16" s="606"/>
      <c r="D16" s="606"/>
      <c r="E16" s="606"/>
      <c r="G16" s="645"/>
      <c r="H16" s="646"/>
      <c r="I16" s="128"/>
    </row>
    <row r="17" spans="1:9" x14ac:dyDescent="0.3">
      <c r="A17" s="651" t="s">
        <v>706</v>
      </c>
      <c r="B17" s="642" t="s">
        <v>707</v>
      </c>
      <c r="C17" s="668">
        <f>Import!L46</f>
        <v>0</v>
      </c>
      <c r="D17" s="606"/>
      <c r="E17" s="606"/>
      <c r="G17" s="645">
        <v>7</v>
      </c>
      <c r="H17" s="646" t="s">
        <v>89</v>
      </c>
      <c r="I17" s="128"/>
    </row>
    <row r="18" spans="1:9" ht="15" thickBot="1" x14ac:dyDescent="0.35">
      <c r="B18" s="642" t="s">
        <v>708</v>
      </c>
      <c r="C18" s="669">
        <f>(C15-SUM(C17:C17))</f>
        <v>0</v>
      </c>
      <c r="D18" s="606"/>
      <c r="E18" s="606"/>
      <c r="G18" s="645" t="s">
        <v>702</v>
      </c>
      <c r="H18" s="649" t="s">
        <v>726</v>
      </c>
      <c r="I18" s="128"/>
    </row>
    <row r="19" spans="1:9" ht="15" thickTop="1" x14ac:dyDescent="0.3">
      <c r="B19" s="634"/>
      <c r="C19" s="606"/>
      <c r="D19" s="606"/>
      <c r="E19" s="606"/>
      <c r="G19" s="645"/>
      <c r="H19" s="646"/>
      <c r="I19" s="128"/>
    </row>
    <row r="20" spans="1:9" ht="15" thickBot="1" x14ac:dyDescent="0.35">
      <c r="B20" s="642" t="s">
        <v>709</v>
      </c>
      <c r="C20" s="670">
        <f>Import!L45</f>
        <v>0</v>
      </c>
      <c r="D20" s="606"/>
      <c r="E20" s="606"/>
      <c r="G20" s="645">
        <v>391</v>
      </c>
      <c r="H20" s="646" t="s">
        <v>88</v>
      </c>
      <c r="I20" s="128"/>
    </row>
    <row r="21" spans="1:9" ht="15.6" thickTop="1" thickBot="1" x14ac:dyDescent="0.35">
      <c r="B21" s="652" t="str">
        <f>IF(C18&gt;C20, "Restricted-Stabilization by State Statute understated by ",IF(C20&gt;C18, "Restricted-Stabilization by State Statute overstated by ","Restricted-Stabilization by State Statutue Reportedly Correctly. "))</f>
        <v xml:space="preserve">Restricted-Stabilization by State Statutue Reportedly Correctly. </v>
      </c>
      <c r="C21" s="671">
        <f>ABS(C18-C20)</f>
        <v>0</v>
      </c>
      <c r="D21" s="606"/>
      <c r="E21" s="606"/>
      <c r="G21" s="105"/>
      <c r="I21" s="128"/>
    </row>
    <row r="22" spans="1:9" ht="42" thickTop="1" x14ac:dyDescent="0.3">
      <c r="B22" s="653" t="str">
        <f>IF(C18&gt;C20,"Since Restricted-Stabilization by State Statute was understated, verfiy that the unit did not appropriate fund balance in excess of legal amount available in row 12 above.","")</f>
        <v/>
      </c>
      <c r="C22" s="653"/>
      <c r="D22" s="653"/>
      <c r="E22" s="653"/>
      <c r="F22" s="606"/>
      <c r="G22" s="606"/>
    </row>
    <row r="23" spans="1:9" x14ac:dyDescent="0.3">
      <c r="B23" s="650" t="s">
        <v>710</v>
      </c>
      <c r="C23" s="606"/>
      <c r="D23" s="606"/>
      <c r="E23" s="654" t="s">
        <v>711</v>
      </c>
      <c r="G23" s="105"/>
      <c r="I23" s="128"/>
    </row>
    <row r="24" spans="1:9" x14ac:dyDescent="0.3">
      <c r="B24" s="650"/>
      <c r="C24" s="639" t="s">
        <v>712</v>
      </c>
      <c r="D24" s="606"/>
      <c r="E24" s="639" t="s">
        <v>713</v>
      </c>
      <c r="G24" s="105"/>
      <c r="I24" s="128"/>
    </row>
    <row r="25" spans="1:9" x14ac:dyDescent="0.3">
      <c r="B25" s="641" t="s">
        <v>714</v>
      </c>
      <c r="C25" s="606"/>
      <c r="D25" s="606"/>
      <c r="E25" s="606"/>
      <c r="G25" s="105"/>
      <c r="I25" s="128"/>
    </row>
    <row r="26" spans="1:9" x14ac:dyDescent="0.3">
      <c r="B26" s="642" t="s">
        <v>715</v>
      </c>
      <c r="C26" s="608">
        <f>Import!L53</f>
        <v>0</v>
      </c>
      <c r="D26" s="644"/>
      <c r="E26" s="608">
        <f>C26</f>
        <v>0</v>
      </c>
      <c r="G26" s="609">
        <v>532</v>
      </c>
      <c r="H26" s="655" t="s">
        <v>92</v>
      </c>
      <c r="I26" s="128"/>
    </row>
    <row r="27" spans="1:9" x14ac:dyDescent="0.3">
      <c r="B27" s="641" t="s">
        <v>716</v>
      </c>
      <c r="C27" s="606"/>
      <c r="D27" s="606"/>
      <c r="E27" s="606"/>
      <c r="G27" s="105"/>
      <c r="H27" s="646"/>
      <c r="I27" s="128"/>
    </row>
    <row r="28" spans="1:9" x14ac:dyDescent="0.3">
      <c r="B28" s="642" t="s">
        <v>717</v>
      </c>
      <c r="C28" s="612">
        <f>Import!L55</f>
        <v>0</v>
      </c>
      <c r="D28" s="647"/>
      <c r="E28" s="612">
        <f>C28</f>
        <v>0</v>
      </c>
      <c r="G28" s="609">
        <v>20</v>
      </c>
      <c r="H28" s="646" t="s">
        <v>94</v>
      </c>
      <c r="I28" s="128"/>
    </row>
    <row r="29" spans="1:9" ht="41.4" x14ac:dyDescent="0.3">
      <c r="B29" s="642" t="s">
        <v>718</v>
      </c>
      <c r="C29" s="612">
        <f>Import!L58</f>
        <v>0</v>
      </c>
      <c r="D29" s="647"/>
      <c r="E29" s="612">
        <f>C29</f>
        <v>0</v>
      </c>
      <c r="G29" s="609">
        <v>509</v>
      </c>
      <c r="H29" s="656" t="s">
        <v>115</v>
      </c>
      <c r="I29" s="128"/>
    </row>
    <row r="30" spans="1:9" x14ac:dyDescent="0.3">
      <c r="B30" s="642" t="s">
        <v>719</v>
      </c>
      <c r="C30" s="612">
        <f>Import!L56</f>
        <v>0</v>
      </c>
      <c r="D30" s="647"/>
      <c r="E30" s="612">
        <f>C30</f>
        <v>0</v>
      </c>
      <c r="G30" s="609">
        <v>533</v>
      </c>
      <c r="H30" s="646" t="s">
        <v>93</v>
      </c>
      <c r="I30" s="128"/>
    </row>
    <row r="31" spans="1:9" ht="41.4" x14ac:dyDescent="0.3">
      <c r="B31" s="642" t="s">
        <v>720</v>
      </c>
      <c r="C31" s="612">
        <f>Import!L57</f>
        <v>0</v>
      </c>
      <c r="D31" s="647"/>
      <c r="E31" s="612">
        <f>C31</f>
        <v>0</v>
      </c>
      <c r="G31" s="609">
        <v>508</v>
      </c>
      <c r="H31" s="656" t="s">
        <v>117</v>
      </c>
      <c r="I31" s="128"/>
    </row>
    <row r="32" spans="1:9" ht="15" thickBot="1" x14ac:dyDescent="0.35">
      <c r="B32" s="657" t="s">
        <v>721</v>
      </c>
      <c r="C32" s="658">
        <f>SUM(C26:C28)-C30</f>
        <v>0</v>
      </c>
      <c r="D32" s="644"/>
      <c r="E32" s="658">
        <f>SUM(E26:E28)-E30</f>
        <v>0</v>
      </c>
      <c r="G32" s="645" t="s">
        <v>702</v>
      </c>
      <c r="H32" s="659" t="s">
        <v>723</v>
      </c>
      <c r="I32" s="128"/>
    </row>
    <row r="33" spans="1:9" ht="15" thickTop="1" x14ac:dyDescent="0.3">
      <c r="B33" s="606"/>
      <c r="C33" s="606"/>
      <c r="D33" s="606"/>
      <c r="E33" s="606"/>
      <c r="G33" s="105"/>
      <c r="I33" s="128"/>
    </row>
    <row r="34" spans="1:9" ht="15" thickBot="1" x14ac:dyDescent="0.35">
      <c r="B34" s="657" t="s">
        <v>722</v>
      </c>
      <c r="C34" s="660" t="e">
        <f>C12/C32</f>
        <v>#DIV/0!</v>
      </c>
      <c r="D34" s="606"/>
      <c r="E34" s="660" t="e">
        <f>E12/E32</f>
        <v>#DIV/0!</v>
      </c>
      <c r="G34" s="105"/>
      <c r="I34" s="128"/>
    </row>
    <row r="35" spans="1:9" ht="15" thickTop="1" x14ac:dyDescent="0.3">
      <c r="C35" s="606"/>
      <c r="D35" s="606"/>
      <c r="E35" s="606"/>
      <c r="G35" s="105"/>
      <c r="I35" s="128"/>
    </row>
    <row r="36" spans="1:9" ht="15.6" x14ac:dyDescent="0.3">
      <c r="A36" s="662"/>
    </row>
    <row r="38" spans="1:9" x14ac:dyDescent="0.3">
      <c r="E38" s="663"/>
    </row>
    <row r="39" spans="1:9" x14ac:dyDescent="0.3">
      <c r="E39" s="664"/>
    </row>
    <row r="40" spans="1:9" x14ac:dyDescent="0.3">
      <c r="E40" s="664"/>
    </row>
    <row r="41" spans="1:9" x14ac:dyDescent="0.3">
      <c r="E41" s="664"/>
    </row>
    <row r="42" spans="1:9" x14ac:dyDescent="0.3">
      <c r="E42" s="664"/>
    </row>
    <row r="43" spans="1:9" x14ac:dyDescent="0.3">
      <c r="E43" s="664"/>
    </row>
  </sheetData>
  <sheetProtection algorithmName="SHA-512" hashValue="qm0kZVm7tAZwBS1GXoSlKUqQ7fH973s3UVTRruFKCnADxZK6FhLMLWmEcFgN5EVYY/+ccSh3J7DrkSVy8U4QXA==" saltValue="IL1zPepKZ+WPriZRRf6m1w==" spinCount="100000" sheet="1" objects="1" scenarios="1"/>
  <mergeCells count="1">
    <mergeCell ref="B2:E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W580"/>
  <sheetViews>
    <sheetView zoomScale="92" zoomScaleNormal="92"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2" customWidth="1"/>
    <col min="2" max="2" width="17.5546875" style="31" bestFit="1" customWidth="1"/>
    <col min="3" max="3" width="36.6640625" style="268" customWidth="1"/>
    <col min="4" max="4" width="20.88671875" style="2" bestFit="1" customWidth="1"/>
    <col min="5" max="5" width="17.5546875" style="2" customWidth="1"/>
    <col min="6" max="6" width="22.6640625" style="2" customWidth="1"/>
    <col min="7" max="7" width="17.44140625" style="193" customWidth="1"/>
    <col min="8" max="8" width="9.6640625" style="2" customWidth="1"/>
    <col min="9" max="9" width="1" style="223" customWidth="1"/>
    <col min="10" max="10" width="18.109375" style="4" customWidth="1"/>
    <col min="11" max="11" width="36.88671875" style="7" customWidth="1"/>
    <col min="12" max="12" width="23.44140625" style="275" customWidth="1"/>
    <col min="13" max="13" width="8.44140625" customWidth="1"/>
    <col min="14" max="14" width="18.109375" style="2" customWidth="1"/>
    <col min="15" max="15" width="17.88671875" style="2" customWidth="1"/>
    <col min="16" max="16" width="9.109375" style="137" customWidth="1"/>
    <col min="17" max="17" width="10.33203125" style="195" customWidth="1"/>
    <col min="18" max="18" width="7.109375" style="2" customWidth="1"/>
    <col min="19" max="19" width="6" style="2" customWidth="1"/>
    <col min="20" max="20" width="6.6640625" style="2" customWidth="1"/>
    <col min="21" max="21" width="7.5546875" style="2" customWidth="1"/>
    <col min="22" max="22" width="3.44140625" style="2" customWidth="1"/>
    <col min="23" max="23" width="7.33203125" style="2" customWidth="1"/>
    <col min="24" max="16384" width="9.109375" style="2"/>
  </cols>
  <sheetData>
    <row r="1" spans="1:18" ht="39.6" customHeight="1" x14ac:dyDescent="0.3">
      <c r="C1" s="28" t="s">
        <v>189</v>
      </c>
      <c r="D1" s="11">
        <f>L49-(L38+L39-L42-L43-L84)-L46</f>
        <v>0</v>
      </c>
      <c r="I1" s="194"/>
      <c r="J1" s="27"/>
      <c r="K1" s="12" t="s">
        <v>17</v>
      </c>
      <c r="L1" s="38"/>
    </row>
    <row r="2" spans="1:18" ht="40.799999999999997" customHeight="1" x14ac:dyDescent="0.4">
      <c r="C2" s="46" t="str">
        <f>'Unit Data from Audit Worksheet'!D2</f>
        <v>Select Unit Name from Drop Down List</v>
      </c>
      <c r="D2" s="93">
        <v>2024</v>
      </c>
      <c r="E2" s="93">
        <v>2024</v>
      </c>
      <c r="F2" s="10"/>
      <c r="G2" s="42"/>
      <c r="H2" s="10"/>
      <c r="I2" s="194"/>
      <c r="J2" s="23" t="s">
        <v>13</v>
      </c>
      <c r="K2" s="6" t="s">
        <v>12</v>
      </c>
      <c r="L2" s="41" t="s">
        <v>8</v>
      </c>
    </row>
    <row r="3" spans="1:18" ht="31.2" x14ac:dyDescent="0.3">
      <c r="A3" s="196" t="s">
        <v>13</v>
      </c>
      <c r="B3" s="197"/>
      <c r="C3" s="26" t="s">
        <v>1</v>
      </c>
      <c r="D3" s="13" t="s">
        <v>14</v>
      </c>
      <c r="E3" s="13" t="s">
        <v>15</v>
      </c>
      <c r="F3" s="14" t="s">
        <v>18</v>
      </c>
      <c r="G3" s="47" t="s">
        <v>126</v>
      </c>
      <c r="H3" s="14" t="s">
        <v>150</v>
      </c>
      <c r="I3" s="194"/>
      <c r="J3" s="198"/>
      <c r="K3" s="94"/>
      <c r="L3" s="199"/>
      <c r="O3" s="2" t="s">
        <v>108</v>
      </c>
      <c r="Q3" s="55"/>
    </row>
    <row r="4" spans="1:18" ht="18" x14ac:dyDescent="0.35">
      <c r="A4" s="200"/>
      <c r="B4" s="201"/>
      <c r="C4" s="29"/>
      <c r="D4" s="5"/>
      <c r="E4" s="5"/>
      <c r="F4" s="5"/>
      <c r="G4" s="43"/>
      <c r="H4" s="5"/>
      <c r="I4" s="194"/>
      <c r="J4" s="25">
        <v>999</v>
      </c>
      <c r="K4" s="9" t="s">
        <v>107</v>
      </c>
      <c r="L4" s="573" t="e">
        <f>'Unit Data from Audit Worksheet'!D3</f>
        <v>#N/A</v>
      </c>
    </row>
    <row r="5" spans="1:18" ht="57" customHeight="1" x14ac:dyDescent="0.3">
      <c r="A5" s="202">
        <f>'Unit Data from Audit Worksheet'!A7</f>
        <v>333</v>
      </c>
      <c r="B5" s="33" t="str">
        <f>'Unit Data from Audit Worksheet'!C7</f>
        <v>Net Position-Governmental Activities</v>
      </c>
      <c r="C5" s="203" t="str">
        <f>'Unit Data from Audit Worksheet'!D7</f>
        <v xml:space="preserve"> All unrestricted Cash and investments.  
Exclude: restricted cash 
                   cash held by a third party. </v>
      </c>
      <c r="D5" s="92"/>
      <c r="E5" s="97">
        <f>'Unit Data from Audit Worksheet'!F7</f>
        <v>0</v>
      </c>
      <c r="F5" s="167">
        <f>IF(L5&lt;0,"Error: Number is normally positive.",)</f>
        <v>0</v>
      </c>
      <c r="G5" s="44"/>
      <c r="H5" s="166"/>
      <c r="I5" s="20"/>
      <c r="J5" s="22">
        <v>333</v>
      </c>
      <c r="K5" s="30" t="s">
        <v>74</v>
      </c>
      <c r="L5" s="204">
        <f>IF(D5="",E5,D5)</f>
        <v>0</v>
      </c>
      <c r="P5" s="141"/>
    </row>
    <row r="6" spans="1:18" ht="39.75" customHeight="1" x14ac:dyDescent="0.3">
      <c r="A6" s="155">
        <f>'Unit Data from Audit Worksheet'!A8</f>
        <v>500</v>
      </c>
      <c r="B6" s="168" t="str">
        <f>'Unit Data from Audit Worksheet'!C8</f>
        <v>Net Position-Governmental Activities</v>
      </c>
      <c r="C6" s="154" t="str">
        <f>'Unit Data from Audit Worksheet'!D8</f>
        <v xml:space="preserve"> All restricted Cash and investments</v>
      </c>
      <c r="D6" s="92"/>
      <c r="E6" s="174">
        <f>'Unit Data from Audit Worksheet'!F8</f>
        <v>0</v>
      </c>
      <c r="F6" s="167">
        <f>IF(L6&lt;0,"Error: Number is normally positive.",)</f>
        <v>0</v>
      </c>
      <c r="G6" s="169"/>
      <c r="H6" s="166"/>
      <c r="I6" s="20"/>
      <c r="J6" s="165">
        <v>500</v>
      </c>
      <c r="K6" s="164" t="s">
        <v>73</v>
      </c>
      <c r="L6" s="204">
        <f>IF(D6="",E6,D6)</f>
        <v>0</v>
      </c>
      <c r="P6" s="142"/>
    </row>
    <row r="7" spans="1:18" ht="43.5" customHeight="1" x14ac:dyDescent="0.3">
      <c r="A7" s="155">
        <f>'Unit Data from Audit Worksheet'!A9</f>
        <v>385</v>
      </c>
      <c r="B7" s="168" t="str">
        <f>'Unit Data from Audit Worksheet'!C9</f>
        <v>Net Position-Governmental Activities</v>
      </c>
      <c r="C7" s="154" t="str">
        <f>'Unit Data from Audit Worksheet'!D9</f>
        <v>Total Assets and deferred outflows</v>
      </c>
      <c r="D7" s="92"/>
      <c r="E7" s="174">
        <f>'Unit Data from Audit Worksheet'!F9</f>
        <v>0</v>
      </c>
      <c r="F7" s="85">
        <f>IF((L5+L6)&gt;L7,"Error: Please review accts (333 + 500) &gt; 385",)</f>
        <v>0</v>
      </c>
      <c r="G7" s="169" t="str">
        <f>IF(Q7=1," Included in error count"," ")</f>
        <v xml:space="preserve"> </v>
      </c>
      <c r="H7" s="166"/>
      <c r="I7" s="20"/>
      <c r="J7" s="48">
        <v>385</v>
      </c>
      <c r="K7" s="49" t="s">
        <v>35</v>
      </c>
      <c r="L7" s="205">
        <f>IF(D7="",E7,D7)+IF(D9="",E9,D9)</f>
        <v>0</v>
      </c>
      <c r="N7" s="50" t="s">
        <v>121</v>
      </c>
      <c r="P7" s="142"/>
    </row>
    <row r="8" spans="1:18" ht="90.75" customHeight="1" x14ac:dyDescent="0.3">
      <c r="A8" s="155">
        <f>'Unit Data from Audit Worksheet'!A10</f>
        <v>575</v>
      </c>
      <c r="B8" s="168" t="str">
        <f>'Unit Data from Audit Worksheet'!C10</f>
        <v>Net Position-Governmental Activities</v>
      </c>
      <c r="C8" s="154" t="str">
        <f>'Unit Data from Audit Worksheet'!D10</f>
        <v>Record any positive Internal balances on the net position statements that appear in the Asset Section of the Net Position Statement</v>
      </c>
      <c r="D8" s="92"/>
      <c r="E8" s="174">
        <f>'Unit Data from Audit Worksheet'!F10</f>
        <v>0</v>
      </c>
      <c r="F8" s="167">
        <f>IF(L8&lt;0,"Error: Number is normally positive.",)</f>
        <v>0</v>
      </c>
      <c r="G8" s="169"/>
      <c r="H8" s="166"/>
      <c r="I8" s="20"/>
      <c r="J8" s="165">
        <v>575</v>
      </c>
      <c r="K8" s="171" t="s">
        <v>123</v>
      </c>
      <c r="L8" s="204">
        <f>IF(D8="",E8,D8)</f>
        <v>0</v>
      </c>
      <c r="N8" s="39"/>
      <c r="P8" s="142"/>
    </row>
    <row r="9" spans="1:18" ht="103.5" customHeight="1" x14ac:dyDescent="0.3">
      <c r="A9" s="155">
        <f>'Unit Data from Audit Worksheet'!A11</f>
        <v>576</v>
      </c>
      <c r="B9" s="168" t="str">
        <f>'Unit Data from Audit Worksheet'!C11</f>
        <v>Net Position-Governmental Activities</v>
      </c>
      <c r="C9" s="206" t="str">
        <f>'Unit Data from Audit Worksheet'!D11</f>
        <v>Record any negative Internal balances on the net position statements that appear in the Asset Section of the Net Position Statement.
Enter as a positive</v>
      </c>
      <c r="D9" s="69"/>
      <c r="E9" s="100">
        <f>'Unit Data from Audit Worksheet'!F11</f>
        <v>0</v>
      </c>
      <c r="F9" s="163">
        <f>IF(E9&lt;0,"Error: Enter as positive.",)</f>
        <v>0</v>
      </c>
      <c r="G9" s="71"/>
      <c r="H9" s="72"/>
      <c r="I9" s="20"/>
      <c r="J9" s="67">
        <v>576</v>
      </c>
      <c r="K9" s="171" t="s">
        <v>124</v>
      </c>
      <c r="L9" s="204">
        <f>IF(D9="",E9,D9)</f>
        <v>0</v>
      </c>
      <c r="N9" s="39"/>
      <c r="P9" s="143"/>
    </row>
    <row r="10" spans="1:18" s="16" customFormat="1" ht="100.5" customHeight="1" x14ac:dyDescent="0.3">
      <c r="A10" s="155">
        <f>'Unit Data from Audit Worksheet'!A12</f>
        <v>626</v>
      </c>
      <c r="B10" s="160" t="str">
        <f>'Unit Data from Audit Worksheet'!C12</f>
        <v>Net Position-Governmental Activities</v>
      </c>
      <c r="C10" s="159" t="str">
        <f>'Unit Data from Audit Worksheet'!D12</f>
        <v xml:space="preserve">Total Current liabilities (as reported on Statement of Net Position)
Include:   Current liabilities including current portion of long-term debt.  Deferred inflows should not be included in Current Liabilities  </v>
      </c>
      <c r="D10" s="69"/>
      <c r="E10" s="177">
        <f>'Unit Data from Audit Worksheet'!F12</f>
        <v>0</v>
      </c>
      <c r="F10" s="162">
        <f>IF(L10&lt;0,"Error: Enter as a positive.",)</f>
        <v>0</v>
      </c>
      <c r="G10" s="150"/>
      <c r="H10" s="162"/>
      <c r="I10" s="20"/>
      <c r="J10" s="463">
        <v>626</v>
      </c>
      <c r="K10" s="464" t="s">
        <v>169</v>
      </c>
      <c r="L10" s="465">
        <f>IF(D10="",E10,D10)+IF(D9="",E9,D9)</f>
        <v>0</v>
      </c>
      <c r="M10"/>
      <c r="N10" s="116" t="s">
        <v>121</v>
      </c>
      <c r="O10" s="207"/>
      <c r="P10" s="144"/>
      <c r="Q10" s="208"/>
      <c r="R10" s="2"/>
    </row>
    <row r="11" spans="1:18" s="16" customFormat="1" ht="86.25" customHeight="1" x14ac:dyDescent="0.3">
      <c r="A11" s="155">
        <f>'Unit Data from Audit Worksheet'!A13</f>
        <v>627</v>
      </c>
      <c r="B11" s="160" t="str">
        <f>'Unit Data from Audit Worksheet'!C13</f>
        <v>Net Position-Governmental Activities</v>
      </c>
      <c r="C11" s="159" t="str">
        <f>'Unit Data from Audit Worksheet'!D13</f>
        <v>Please enter any bond anticipation notes that are classified as current liabilities and included in account 626 above (amounts entered should agree to the current amount included in the changes to long-term debt note)</v>
      </c>
      <c r="D11" s="69"/>
      <c r="E11" s="177">
        <f>'Unit Data from Audit Worksheet'!F13</f>
        <v>0</v>
      </c>
      <c r="F11" s="162"/>
      <c r="G11" s="150"/>
      <c r="H11" s="162"/>
      <c r="I11" s="20"/>
      <c r="J11" s="161">
        <v>627</v>
      </c>
      <c r="K11" s="140" t="s">
        <v>164</v>
      </c>
      <c r="L11" s="210">
        <f t="shared" ref="L11:L15" si="0">IF(D11="",E11,D11)</f>
        <v>0</v>
      </c>
      <c r="M11"/>
      <c r="N11" s="115"/>
      <c r="O11" s="207"/>
      <c r="P11" s="144"/>
      <c r="Q11" s="208"/>
      <c r="R11" s="2"/>
    </row>
    <row r="12" spans="1:18" s="16" customFormat="1" ht="86.25" customHeight="1" x14ac:dyDescent="0.3">
      <c r="A12" s="155">
        <f>'Unit Data from Audit Worksheet'!A14</f>
        <v>628</v>
      </c>
      <c r="B12" s="160" t="str">
        <f>'Unit Data from Audit Worksheet'!C14</f>
        <v>Net Position-Governmental Activities</v>
      </c>
      <c r="C12" s="159" t="str">
        <f>'Unit Data from Audit Worksheet'!D14</f>
        <v>Please enter any compensated absences that are classified as current liabilities and included in account 626 above (amounts entered should agree to the current amount included in the changes to long-term debt note)</v>
      </c>
      <c r="D12" s="69"/>
      <c r="E12" s="177">
        <f>'Unit Data from Audit Worksheet'!F14</f>
        <v>0</v>
      </c>
      <c r="F12" s="162"/>
      <c r="G12" s="150"/>
      <c r="H12" s="162"/>
      <c r="I12" s="20"/>
      <c r="J12" s="161">
        <v>628</v>
      </c>
      <c r="K12" s="140" t="s">
        <v>168</v>
      </c>
      <c r="L12" s="210">
        <f t="shared" si="0"/>
        <v>0</v>
      </c>
      <c r="M12"/>
      <c r="N12" s="115"/>
      <c r="O12" s="207"/>
      <c r="P12" s="144"/>
      <c r="Q12" s="208"/>
      <c r="R12" s="2"/>
    </row>
    <row r="13" spans="1:18" s="16" customFormat="1" ht="93" customHeight="1" x14ac:dyDescent="0.3">
      <c r="A13" s="155">
        <f>'Unit Data from Audit Worksheet'!A15</f>
        <v>629</v>
      </c>
      <c r="B13" s="160" t="str">
        <f>'Unit Data from Audit Worksheet'!C15</f>
        <v>Net Position-Governmental Activities</v>
      </c>
      <c r="C13" s="159" t="str">
        <f>'Unit Data from Audit Worksheet'!D15</f>
        <v>Please enter any pension liabilities that are classified as current liabilities and included in account 626 above (amounts entered should agree to the current amount included in the changes to long-term debt note)</v>
      </c>
      <c r="D13" s="69"/>
      <c r="E13" s="177">
        <f>'Unit Data from Audit Worksheet'!F15</f>
        <v>0</v>
      </c>
      <c r="F13" s="162"/>
      <c r="G13" s="150"/>
      <c r="H13" s="162"/>
      <c r="I13" s="20"/>
      <c r="J13" s="161">
        <v>629</v>
      </c>
      <c r="K13" s="140" t="s">
        <v>167</v>
      </c>
      <c r="L13" s="210">
        <f t="shared" si="0"/>
        <v>0</v>
      </c>
      <c r="M13"/>
      <c r="N13" s="115"/>
      <c r="O13" s="207"/>
      <c r="P13" s="144"/>
      <c r="Q13" s="208"/>
      <c r="R13" s="2"/>
    </row>
    <row r="14" spans="1:18" s="16" customFormat="1" ht="67.5" customHeight="1" x14ac:dyDescent="0.3">
      <c r="A14" s="155">
        <f>'Unit Data from Audit Worksheet'!A16</f>
        <v>630</v>
      </c>
      <c r="B14" s="160" t="str">
        <f>'Unit Data from Audit Worksheet'!C16</f>
        <v>Net Position-Governmental Activities</v>
      </c>
      <c r="C14" s="159" t="str">
        <f>'Unit Data from Audit Worksheet'!D16</f>
        <v>Please enter any current liabilities that are payable from restricted assets and included in account 626 above</v>
      </c>
      <c r="D14" s="69"/>
      <c r="E14" s="177">
        <f>'Unit Data from Audit Worksheet'!F16</f>
        <v>0</v>
      </c>
      <c r="F14" s="162"/>
      <c r="G14" s="150"/>
      <c r="H14" s="162"/>
      <c r="I14" s="20"/>
      <c r="J14" s="161">
        <v>630</v>
      </c>
      <c r="K14" s="140" t="s">
        <v>166</v>
      </c>
      <c r="L14" s="210">
        <f t="shared" si="0"/>
        <v>0</v>
      </c>
      <c r="M14"/>
      <c r="N14" s="115"/>
      <c r="O14" s="207"/>
      <c r="P14" s="144"/>
      <c r="Q14" s="208"/>
      <c r="R14" s="2"/>
    </row>
    <row r="15" spans="1:18" s="16" customFormat="1" ht="102.75" customHeight="1" x14ac:dyDescent="0.3">
      <c r="A15" s="155">
        <f>'Unit Data from Audit Worksheet'!A17</f>
        <v>631</v>
      </c>
      <c r="B15" s="168" t="str">
        <f>'Unit Data from Audit Worksheet'!C17</f>
        <v>Net Position-Governmental Activities</v>
      </c>
      <c r="C15" s="151" t="str">
        <f>'Unit Data from Audit Worksheet'!D17</f>
        <v>Please enter any OPEB liabilities that are classified as current liabilities and included in account 626 above (amounts entered should agree to the current amount included in the changes to long-term debt note)</v>
      </c>
      <c r="D15" s="69"/>
      <c r="E15" s="177">
        <f>'Unit Data from Audit Worksheet'!F17</f>
        <v>0</v>
      </c>
      <c r="F15" s="162"/>
      <c r="G15" s="150"/>
      <c r="H15" s="162"/>
      <c r="I15" s="20"/>
      <c r="J15" s="161">
        <v>631</v>
      </c>
      <c r="K15" s="140" t="s">
        <v>165</v>
      </c>
      <c r="L15" s="210">
        <f t="shared" si="0"/>
        <v>0</v>
      </c>
      <c r="M15"/>
      <c r="N15" s="115"/>
      <c r="O15" s="207"/>
      <c r="P15" s="144"/>
      <c r="Q15" s="208"/>
      <c r="R15" s="2"/>
    </row>
    <row r="16" spans="1:18" ht="42" customHeight="1" x14ac:dyDescent="0.3">
      <c r="A16" s="387">
        <f>'Unit Data from Audit Worksheet'!A18</f>
        <v>338</v>
      </c>
      <c r="B16" s="168" t="str">
        <f>'Unit Data from Audit Worksheet'!C18</f>
        <v>Net Position-Governmental Activities</v>
      </c>
      <c r="C16" s="154" t="str">
        <f>'Unit Data from Audit Worksheet'!D18</f>
        <v>Total Liabilities and total deferred inflows</v>
      </c>
      <c r="D16" s="69"/>
      <c r="E16" s="97">
        <f>'Unit Data from Audit Worksheet'!F18</f>
        <v>0</v>
      </c>
      <c r="F16" s="85" t="str">
        <f>IF(L10&gt;L16,"Please review accounts 626 greater than 338","")</f>
        <v/>
      </c>
      <c r="G16" s="44"/>
      <c r="H16" s="166"/>
      <c r="I16" s="20"/>
      <c r="J16" s="73">
        <v>338</v>
      </c>
      <c r="K16" s="74" t="s">
        <v>36</v>
      </c>
      <c r="L16" s="205">
        <f>IF(D16="",E16,D16)+IF(D9="",E9,D9)</f>
        <v>0</v>
      </c>
      <c r="N16" s="50" t="s">
        <v>121</v>
      </c>
      <c r="P16" s="141"/>
    </row>
    <row r="17" spans="1:23" ht="100.5" customHeight="1" x14ac:dyDescent="0.3">
      <c r="A17" s="155">
        <f>'Unit Data from Audit Worksheet'!A19</f>
        <v>335</v>
      </c>
      <c r="B17" s="168" t="str">
        <f>'Unit Data from Audit Worksheet'!C19</f>
        <v>Net Position-Governmental Activities</v>
      </c>
      <c r="C17" s="154" t="str">
        <f>'Unit Data from Audit Worksheet'!D19</f>
        <v>Unearned revenues that were included in current liabilities in your audit report or entered in acct # 626 above. 
Exclude - unearned revenues that are listed in deferred inflows.</v>
      </c>
      <c r="D17" s="69"/>
      <c r="E17" s="174">
        <f>'Unit Data from Audit Worksheet'!F19</f>
        <v>0</v>
      </c>
      <c r="F17" s="167">
        <f>IF(L17&lt;0,"Error: Enter as a positive.",)</f>
        <v>0</v>
      </c>
      <c r="G17" s="169"/>
      <c r="H17" s="166"/>
      <c r="I17" s="20"/>
      <c r="J17" s="165">
        <v>335</v>
      </c>
      <c r="K17" s="164" t="s">
        <v>37</v>
      </c>
      <c r="L17" s="204">
        <f>IF(D17="",E17,D17)</f>
        <v>0</v>
      </c>
      <c r="P17" s="142"/>
    </row>
    <row r="18" spans="1:23" ht="20.399999999999999" x14ac:dyDescent="0.3">
      <c r="A18" s="155">
        <f>'Unit Data from Audit Worksheet'!A20</f>
        <v>252</v>
      </c>
      <c r="B18" s="168" t="str">
        <f>'Unit Data from Audit Worksheet'!C20</f>
        <v>Net Position-Governmental Activities</v>
      </c>
      <c r="C18" s="154" t="str">
        <f>'Unit Data from Audit Worksheet'!D20</f>
        <v xml:space="preserve"> Total Net investment in capital assets</v>
      </c>
      <c r="D18" s="69"/>
      <c r="E18" s="174">
        <f>'Unit Data from Audit Worksheet'!F20</f>
        <v>0</v>
      </c>
      <c r="F18" s="167"/>
      <c r="G18" s="169"/>
      <c r="H18" s="166"/>
      <c r="I18" s="20"/>
      <c r="J18" s="165">
        <v>252</v>
      </c>
      <c r="K18" s="164" t="s">
        <v>30</v>
      </c>
      <c r="L18" s="204">
        <f t="shared" ref="L18:L37" si="1">IF(D18="",E18,D18)</f>
        <v>0</v>
      </c>
      <c r="O18" s="211" t="e">
        <f>'Unit Data from Audit Worksheet'!E20</f>
        <v>#N/A</v>
      </c>
      <c r="P18" s="142"/>
    </row>
    <row r="19" spans="1:23" ht="20.399999999999999" x14ac:dyDescent="0.3">
      <c r="A19" s="155">
        <f>'Unit Data from Audit Worksheet'!A21</f>
        <v>253</v>
      </c>
      <c r="B19" s="168" t="str">
        <f>'Unit Data from Audit Worksheet'!C21</f>
        <v>Net Position-Governmental Activities</v>
      </c>
      <c r="C19" s="154" t="str">
        <f>'Unit Data from Audit Worksheet'!D21</f>
        <v xml:space="preserve"> Total Net Position, Restricted</v>
      </c>
      <c r="D19" s="69"/>
      <c r="E19" s="174">
        <f>'Unit Data from Audit Worksheet'!F21</f>
        <v>0</v>
      </c>
      <c r="F19" s="167"/>
      <c r="G19" s="169"/>
      <c r="H19" s="166"/>
      <c r="I19" s="20"/>
      <c r="J19" s="165">
        <v>253</v>
      </c>
      <c r="K19" s="164" t="s">
        <v>31</v>
      </c>
      <c r="L19" s="204">
        <f t="shared" si="1"/>
        <v>0</v>
      </c>
      <c r="O19" s="211" t="e">
        <f>'Unit Data from Audit Worksheet'!E21</f>
        <v>#N/A</v>
      </c>
      <c r="P19" s="142"/>
    </row>
    <row r="20" spans="1:23" ht="73.5" customHeight="1" x14ac:dyDescent="0.3">
      <c r="A20" s="155">
        <f>'Unit Data from Audit Worksheet'!A22</f>
        <v>254</v>
      </c>
      <c r="B20" s="168" t="str">
        <f>'Unit Data from Audit Worksheet'!C22</f>
        <v>Net Position-Governmental Activities</v>
      </c>
      <c r="C20" s="154" t="str">
        <f>'Unit Data from Audit Worksheet'!D22</f>
        <v>Total Net Position, Unrestricted - enter negative unrestricted net position as a negative)</v>
      </c>
      <c r="D20" s="69"/>
      <c r="E20" s="174">
        <f>'Unit Data from Audit Worksheet'!F22</f>
        <v>0</v>
      </c>
      <c r="F20" s="167">
        <f>IF((L7-L16-L18-L19-L20)=0,,"Error: Total assets and deferred outflows less total liabilities and deferred inflows do not equal total net position accts 385-338-252-253-254")</f>
        <v>0</v>
      </c>
      <c r="G20" s="58">
        <f>+L7-L16-L18-L19-L20</f>
        <v>0</v>
      </c>
      <c r="H20" s="166"/>
      <c r="I20" s="20"/>
      <c r="J20" s="165">
        <v>254</v>
      </c>
      <c r="K20" s="164" t="s">
        <v>32</v>
      </c>
      <c r="L20" s="204">
        <f t="shared" si="1"/>
        <v>0</v>
      </c>
      <c r="O20" s="211" t="e">
        <f>'Unit Data from Audit Worksheet'!E22</f>
        <v>#N/A</v>
      </c>
      <c r="P20" s="142"/>
    </row>
    <row r="21" spans="1:23" ht="51.75" customHeight="1" x14ac:dyDescent="0.3">
      <c r="A21" s="155">
        <f>'Unit Data from Audit Worksheet'!A24</f>
        <v>502</v>
      </c>
      <c r="B21" s="168" t="str">
        <f>'Unit Data from Audit Worksheet'!C24</f>
        <v>Net Position-Business Activities</v>
      </c>
      <c r="C21" s="154" t="str">
        <f>'Unit Data from Audit Worksheet'!D24</f>
        <v xml:space="preserve">All unrestricted Cash and investments. 
Exclude restricted cash and cash held by a third party. </v>
      </c>
      <c r="D21" s="69"/>
      <c r="E21" s="174">
        <f>'Unit Data from Audit Worksheet'!F24</f>
        <v>0</v>
      </c>
      <c r="F21" s="167">
        <f>IF(L21&lt;0,"Error: Number is normally positive.",)</f>
        <v>0</v>
      </c>
      <c r="G21" s="169"/>
      <c r="H21" s="166"/>
      <c r="I21" s="20"/>
      <c r="J21" s="165">
        <v>502</v>
      </c>
      <c r="K21" s="164" t="s">
        <v>75</v>
      </c>
      <c r="L21" s="204">
        <f t="shared" si="1"/>
        <v>0</v>
      </c>
      <c r="P21" s="142"/>
    </row>
    <row r="22" spans="1:23" ht="40.5" customHeight="1" x14ac:dyDescent="0.3">
      <c r="A22" s="155">
        <f>'Unit Data from Audit Worksheet'!A25</f>
        <v>503</v>
      </c>
      <c r="B22" s="168" t="str">
        <f>'Unit Data from Audit Worksheet'!C25</f>
        <v>Net Position-Business Activities</v>
      </c>
      <c r="C22" s="154" t="str">
        <f>'Unit Data from Audit Worksheet'!D25</f>
        <v>All restricted Cash and investments</v>
      </c>
      <c r="D22" s="69"/>
      <c r="E22" s="174">
        <f>'Unit Data from Audit Worksheet'!F25</f>
        <v>0</v>
      </c>
      <c r="F22" s="167">
        <f>IF(L22&lt;0,"Error: Number is normally positive.",)</f>
        <v>0</v>
      </c>
      <c r="G22" s="169"/>
      <c r="H22" s="166"/>
      <c r="I22" s="20"/>
      <c r="J22" s="165">
        <v>503</v>
      </c>
      <c r="K22" s="164" t="s">
        <v>76</v>
      </c>
      <c r="L22" s="204">
        <f t="shared" si="1"/>
        <v>0</v>
      </c>
      <c r="P22" s="142"/>
    </row>
    <row r="23" spans="1:23" ht="39" customHeight="1" x14ac:dyDescent="0.3">
      <c r="A23" s="155">
        <f>'Unit Data from Audit Worksheet'!A27</f>
        <v>388</v>
      </c>
      <c r="B23" s="168" t="str">
        <f>'Unit Data from Audit Worksheet'!C27</f>
        <v>Statement of Activities - Governmental</v>
      </c>
      <c r="C23" s="154" t="str">
        <f>'Unit Data from Audit Worksheet'!D27</f>
        <v>Total Expenses</v>
      </c>
      <c r="D23" s="69"/>
      <c r="E23" s="174">
        <f>'Unit Data from Audit Worksheet'!F27</f>
        <v>0</v>
      </c>
      <c r="F23" s="167">
        <f t="shared" ref="F23:F28" si="2">IF(L23&lt;0,"Error: Number is normally positive.",)</f>
        <v>0</v>
      </c>
      <c r="G23" s="169"/>
      <c r="H23" s="166"/>
      <c r="I23" s="20"/>
      <c r="J23" s="165">
        <v>388</v>
      </c>
      <c r="K23" s="164" t="s">
        <v>77</v>
      </c>
      <c r="L23" s="204">
        <f t="shared" si="1"/>
        <v>0</v>
      </c>
      <c r="P23" s="142"/>
    </row>
    <row r="24" spans="1:23" ht="39" customHeight="1" x14ac:dyDescent="0.3">
      <c r="A24" s="155">
        <f>'Unit Data from Audit Worksheet'!A28</f>
        <v>339</v>
      </c>
      <c r="B24" s="168" t="str">
        <f>'Unit Data from Audit Worksheet'!C28</f>
        <v>Statement of Activities - Governmental</v>
      </c>
      <c r="C24" s="154" t="str">
        <f>'Unit Data from Audit Worksheet'!D28</f>
        <v xml:space="preserve">Charges for services </v>
      </c>
      <c r="D24" s="69"/>
      <c r="E24" s="174">
        <f>'Unit Data from Audit Worksheet'!F28</f>
        <v>0</v>
      </c>
      <c r="F24" s="167">
        <f t="shared" si="2"/>
        <v>0</v>
      </c>
      <c r="G24" s="169"/>
      <c r="H24" s="166"/>
      <c r="I24" s="20"/>
      <c r="J24" s="165">
        <v>339</v>
      </c>
      <c r="K24" s="164" t="s">
        <v>78</v>
      </c>
      <c r="L24" s="204">
        <f t="shared" si="1"/>
        <v>0</v>
      </c>
      <c r="P24" s="142"/>
    </row>
    <row r="25" spans="1:23" ht="39" customHeight="1" x14ac:dyDescent="0.3">
      <c r="A25" s="155">
        <f>'Unit Data from Audit Worksheet'!A29</f>
        <v>504</v>
      </c>
      <c r="B25" s="168" t="str">
        <f>'Unit Data from Audit Worksheet'!C29</f>
        <v>Statement of Activities - Governmental</v>
      </c>
      <c r="C25" s="154" t="str">
        <f>'Unit Data from Audit Worksheet'!D29</f>
        <v>Operating grants and contributions</v>
      </c>
      <c r="D25" s="69"/>
      <c r="E25" s="174">
        <f>'Unit Data from Audit Worksheet'!F29</f>
        <v>0</v>
      </c>
      <c r="F25" s="167">
        <f t="shared" si="2"/>
        <v>0</v>
      </c>
      <c r="G25" s="169"/>
      <c r="H25" s="166"/>
      <c r="I25" s="20"/>
      <c r="J25" s="165">
        <v>504</v>
      </c>
      <c r="K25" s="164" t="s">
        <v>79</v>
      </c>
      <c r="L25" s="204">
        <f t="shared" si="1"/>
        <v>0</v>
      </c>
      <c r="P25" s="142"/>
    </row>
    <row r="26" spans="1:23" ht="39" customHeight="1" x14ac:dyDescent="0.3">
      <c r="A26" s="155">
        <f>'Unit Data from Audit Worksheet'!A30</f>
        <v>505</v>
      </c>
      <c r="B26" s="168" t="str">
        <f>'Unit Data from Audit Worksheet'!C30</f>
        <v>Statement of Activities - Governmental</v>
      </c>
      <c r="C26" s="154" t="str">
        <f>'Unit Data from Audit Worksheet'!D30</f>
        <v>Capital grants and contributions</v>
      </c>
      <c r="D26" s="69"/>
      <c r="E26" s="174">
        <f>'Unit Data from Audit Worksheet'!F30</f>
        <v>0</v>
      </c>
      <c r="F26" s="167">
        <f t="shared" si="2"/>
        <v>0</v>
      </c>
      <c r="G26" s="169"/>
      <c r="H26" s="166"/>
      <c r="I26" s="20"/>
      <c r="J26" s="165">
        <v>505</v>
      </c>
      <c r="K26" s="164" t="s">
        <v>80</v>
      </c>
      <c r="L26" s="204">
        <f t="shared" si="1"/>
        <v>0</v>
      </c>
      <c r="P26" s="142"/>
    </row>
    <row r="27" spans="1:23" ht="82.5" customHeight="1" x14ac:dyDescent="0.3">
      <c r="A27" s="155">
        <f>'Unit Data from Audit Worksheet'!A31</f>
        <v>341</v>
      </c>
      <c r="B27" s="168" t="str">
        <f>'Unit Data from Audit Worksheet'!C31</f>
        <v>Statement of Activities - Governmental</v>
      </c>
      <c r="C27" s="154" t="str">
        <f>'Unit Data from Audit Worksheet'!D31</f>
        <v>Total General revenues
Exclude: transfers-in or out,
                 special items,
                 extraordinary amounts</v>
      </c>
      <c r="D27" s="69"/>
      <c r="E27" s="174">
        <f>'Unit Data from Audit Worksheet'!F31</f>
        <v>0</v>
      </c>
      <c r="F27" s="167">
        <f t="shared" si="2"/>
        <v>0</v>
      </c>
      <c r="G27" s="169"/>
      <c r="H27" s="166"/>
      <c r="I27" s="20"/>
      <c r="J27" s="165">
        <v>341</v>
      </c>
      <c r="K27" s="164" t="s">
        <v>81</v>
      </c>
      <c r="L27" s="204">
        <f t="shared" si="1"/>
        <v>0</v>
      </c>
      <c r="P27" s="142"/>
    </row>
    <row r="28" spans="1:23" ht="82.5" customHeight="1" x14ac:dyDescent="0.3">
      <c r="A28" s="155">
        <f>'Unit Data from Audit Worksheet'!A32</f>
        <v>386</v>
      </c>
      <c r="B28" s="168" t="str">
        <f>'Unit Data from Audit Worksheet'!C32</f>
        <v>Statement of Activities - Governmental</v>
      </c>
      <c r="C28" s="154" t="str">
        <f>'Unit Data from Audit Worksheet'!D32</f>
        <v>Total Transfers in    (Preference is that transfers-in  are not netted against transfers-out)</v>
      </c>
      <c r="D28" s="69"/>
      <c r="E28" s="174">
        <f>'Unit Data from Audit Worksheet'!F32</f>
        <v>0</v>
      </c>
      <c r="F28" s="167">
        <f t="shared" si="2"/>
        <v>0</v>
      </c>
      <c r="G28" s="169"/>
      <c r="H28" s="166"/>
      <c r="I28" s="20"/>
      <c r="J28" s="165">
        <v>386</v>
      </c>
      <c r="K28" s="164" t="s">
        <v>82</v>
      </c>
      <c r="L28" s="204">
        <f t="shared" si="1"/>
        <v>0</v>
      </c>
      <c r="P28" s="142"/>
    </row>
    <row r="29" spans="1:23" ht="82.5" customHeight="1" x14ac:dyDescent="0.3">
      <c r="A29" s="155">
        <f>'Unit Data from Audit Worksheet'!A33</f>
        <v>387</v>
      </c>
      <c r="B29" s="168" t="str">
        <f>'Unit Data from Audit Worksheet'!C33</f>
        <v>Statement of Activities - Governmental</v>
      </c>
      <c r="C29" s="154" t="str">
        <f>'Unit Data from Audit Worksheet'!D33</f>
        <v>Total Transfers out    (Preference is that transfers-in  are not netted against transfers-out)</v>
      </c>
      <c r="D29" s="69"/>
      <c r="E29" s="174">
        <f>'Unit Data from Audit Worksheet'!F33</f>
        <v>0</v>
      </c>
      <c r="F29" s="167">
        <f>IF(L29&lt;0,"Error: Enter as a positive.",)</f>
        <v>0</v>
      </c>
      <c r="G29" s="169"/>
      <c r="H29" s="166"/>
      <c r="I29" s="20"/>
      <c r="J29" s="165">
        <v>387</v>
      </c>
      <c r="K29" s="164" t="s">
        <v>83</v>
      </c>
      <c r="L29" s="204">
        <f t="shared" si="1"/>
        <v>0</v>
      </c>
      <c r="P29" s="142"/>
    </row>
    <row r="30" spans="1:23" ht="82.5" customHeight="1" x14ac:dyDescent="0.3">
      <c r="A30" s="155">
        <f>'Unit Data from Audit Worksheet'!A34</f>
        <v>389</v>
      </c>
      <c r="B30" s="168" t="str">
        <f>'Unit Data from Audit Worksheet'!C34</f>
        <v>Statement of Activities - Governmental</v>
      </c>
      <c r="C30" s="154" t="str">
        <f>'Unit Data from Audit Worksheet'!D34</f>
        <v>Total Special and Extraordinary items.    (Amounts that increase net position are recorded as positive and amounts that decrease net position are recorded as negative)</v>
      </c>
      <c r="D30" s="69"/>
      <c r="E30" s="174">
        <f>'Unit Data from Audit Worksheet'!F34</f>
        <v>0</v>
      </c>
      <c r="F30" s="167"/>
      <c r="G30" s="169"/>
      <c r="H30" s="166"/>
      <c r="I30" s="20"/>
      <c r="J30" s="165">
        <v>389</v>
      </c>
      <c r="K30" s="164" t="s">
        <v>84</v>
      </c>
      <c r="L30" s="204">
        <f t="shared" si="1"/>
        <v>0</v>
      </c>
      <c r="N30" s="212"/>
      <c r="P30" s="142"/>
    </row>
    <row r="31" spans="1:23" ht="79.5" customHeight="1" x14ac:dyDescent="0.3">
      <c r="A31" s="155">
        <f>'Unit Data from Audit Worksheet'!A35</f>
        <v>255</v>
      </c>
      <c r="B31" s="168" t="str">
        <f>'Unit Data from Audit Worksheet'!C35</f>
        <v>Statement of Activities - Governmental</v>
      </c>
      <c r="C31" s="154" t="str">
        <f>'Unit Data from Audit Worksheet'!D35</f>
        <v>Total Change in net position - (Increase in net position is recorded as a positive and a decrease in net position is recorded as a negative)</v>
      </c>
      <c r="D31" s="69"/>
      <c r="E31" s="174">
        <f>'Unit Data from Audit Worksheet'!F35</f>
        <v>0</v>
      </c>
      <c r="F31" s="167">
        <f>IF((L24+L25+L26+L27+L28-L29+L30-L23-L31)=0,,"Total revenues less total expenses do not equal total change in net position. Acct 339+504+505+341+386-387+389-388-255=0")</f>
        <v>0</v>
      </c>
      <c r="G31" s="57">
        <f>L24+L25+L26+L27+L28-L29+L30-L23-L31</f>
        <v>0</v>
      </c>
      <c r="H31" s="166"/>
      <c r="I31" s="20"/>
      <c r="J31" s="165">
        <v>255</v>
      </c>
      <c r="K31" s="164" t="s">
        <v>85</v>
      </c>
      <c r="L31" s="204">
        <f t="shared" si="1"/>
        <v>0</v>
      </c>
      <c r="O31" s="211" t="e">
        <f>'Unit Data from Audit Worksheet'!E35</f>
        <v>#N/A</v>
      </c>
      <c r="P31" s="142"/>
    </row>
    <row r="32" spans="1:23" ht="89.25" customHeight="1" x14ac:dyDescent="0.3">
      <c r="A32" s="155">
        <f>'Unit Data from Audit Worksheet'!A36</f>
        <v>376</v>
      </c>
      <c r="B32" s="168" t="str">
        <f>'Unit Data from Audit Worksheet'!C36</f>
        <v>Statement of Activities - Governmental</v>
      </c>
      <c r="C32" s="154" t="str">
        <f>'Unit Data from Audit Worksheet'!D36</f>
        <v>Any adjustment to beginning net position including rounding, prior period adjustments and restatements.   (Increases to net position are positive; decreases to net position are negative)</v>
      </c>
      <c r="D32" s="69"/>
      <c r="E32" s="174">
        <f>'Unit Data from Audit Worksheet'!F36</f>
        <v>0</v>
      </c>
      <c r="F32" s="56" t="e">
        <f>IF(L18+L19+L20-L31-L32=O18+O19+O20,,"Beginning Balance does not agree with our records acct (252+253+254-255-376=PY252+PY253+PY254)")</f>
        <v>#N/A</v>
      </c>
      <c r="G32" s="727" t="e">
        <f>L18+L19+L20-L31-L32-(O18+O19+O20)</f>
        <v>#N/A</v>
      </c>
      <c r="H32" s="166" t="e">
        <f>'Unit Data from Audit Worksheet'!I36</f>
        <v>#N/A</v>
      </c>
      <c r="I32" s="20"/>
      <c r="J32" s="165">
        <v>376</v>
      </c>
      <c r="K32" s="164" t="s">
        <v>33</v>
      </c>
      <c r="L32" s="204">
        <f t="shared" si="1"/>
        <v>0</v>
      </c>
      <c r="O32" s="211" t="e">
        <f>'Unit Data from Audit Worksheet'!E36</f>
        <v>#N/A</v>
      </c>
      <c r="P32" s="142"/>
      <c r="R32" s="282"/>
      <c r="S32" s="282"/>
      <c r="T32" s="282"/>
      <c r="U32" s="282"/>
      <c r="V32" s="282"/>
      <c r="W32" s="282"/>
    </row>
    <row r="33" spans="1:23" ht="90" customHeight="1" x14ac:dyDescent="0.3">
      <c r="A33" s="155">
        <f>'Unit Data from Audit Worksheet'!A38</f>
        <v>592</v>
      </c>
      <c r="B33" s="168" t="str">
        <f>'Unit Data from Audit Worksheet'!C38</f>
        <v>Statement of Activities - Business Activities</v>
      </c>
      <c r="C33" s="154" t="str">
        <f>'Unit Data from Audit Worksheet'!D38</f>
        <v>Total Change in net position Business Type 
(Increase in net position is recorded as a positive and a decrease in net position is recorded as a negative)</v>
      </c>
      <c r="D33" s="69"/>
      <c r="E33" s="174">
        <f>'Unit Data from Audit Worksheet'!F38</f>
        <v>0</v>
      </c>
      <c r="F33" s="167"/>
      <c r="G33" s="169"/>
      <c r="H33" s="166"/>
      <c r="I33" s="20"/>
      <c r="J33" s="165">
        <v>592</v>
      </c>
      <c r="K33" s="164" t="s">
        <v>140</v>
      </c>
      <c r="L33" s="204">
        <f t="shared" si="1"/>
        <v>0</v>
      </c>
      <c r="O33" s="211"/>
      <c r="P33" s="142"/>
      <c r="R33" s="282"/>
      <c r="S33" s="282"/>
      <c r="T33" s="282"/>
      <c r="U33" s="282"/>
      <c r="V33" s="282"/>
      <c r="W33" s="282"/>
    </row>
    <row r="34" spans="1:23" ht="66" customHeight="1" x14ac:dyDescent="0.3">
      <c r="A34" s="155">
        <f>'Unit Data from Audit Worksheet'!A39</f>
        <v>591</v>
      </c>
      <c r="B34" s="168" t="str">
        <f>'Unit Data from Audit Worksheet'!C39</f>
        <v>Statement of Activities - Business Activities</v>
      </c>
      <c r="C34" s="154" t="str">
        <f>'Unit Data from Audit Worksheet'!D39</f>
        <v>Total Expenses - Exclude Transfers</v>
      </c>
      <c r="D34" s="69"/>
      <c r="E34" s="174">
        <f>'Unit Data from Audit Worksheet'!F39</f>
        <v>0</v>
      </c>
      <c r="F34" s="167">
        <f>IF(L34&lt;0,"Error: Enter as a positive.",)</f>
        <v>0</v>
      </c>
      <c r="G34" s="169"/>
      <c r="H34" s="166"/>
      <c r="I34" s="20"/>
      <c r="J34" s="165">
        <v>591</v>
      </c>
      <c r="K34" s="164" t="s">
        <v>139</v>
      </c>
      <c r="L34" s="204">
        <f t="shared" si="1"/>
        <v>0</v>
      </c>
      <c r="O34" s="211"/>
      <c r="P34" s="142"/>
      <c r="R34" s="282"/>
      <c r="S34" s="282"/>
      <c r="T34" s="282"/>
      <c r="U34" s="282"/>
      <c r="V34" s="282"/>
      <c r="W34" s="282"/>
    </row>
    <row r="35" spans="1:23" s="283" customFormat="1" ht="66" customHeight="1" x14ac:dyDescent="0.3">
      <c r="A35" s="219">
        <f>'Unit Data from Audit Worksheet'!A45</f>
        <v>1072</v>
      </c>
      <c r="B35" s="172" t="str">
        <f>'Unit Data from Audit Worksheet'!C45</f>
        <v>Revenue, Expenses &amp; Changes in Fund Net Position</v>
      </c>
      <c r="C35" s="220" t="str" cm="1">
        <f t="array" ref="C35:C37">'Unit Data from Audit Worksheet'!D45:D47</f>
        <v>All Proprietary Funds -total of all expenses excluding transfers out</v>
      </c>
      <c r="D35" s="69"/>
      <c r="E35" s="175">
        <f>'Unit Data from Audit Worksheet'!F45</f>
        <v>0</v>
      </c>
      <c r="F35" s="167"/>
      <c r="G35" s="169"/>
      <c r="H35" s="166"/>
      <c r="I35" s="20"/>
      <c r="J35" s="179">
        <v>1072</v>
      </c>
      <c r="K35" s="82" t="s">
        <v>871</v>
      </c>
      <c r="L35" s="204">
        <f t="shared" si="1"/>
        <v>0</v>
      </c>
      <c r="M35" s="128"/>
      <c r="O35" s="211"/>
      <c r="P35" s="143"/>
      <c r="Q35" s="195"/>
    </row>
    <row r="36" spans="1:23" s="283" customFormat="1" ht="66" customHeight="1" x14ac:dyDescent="0.3">
      <c r="A36" s="219">
        <f>'Unit Data from Audit Worksheet'!A46</f>
        <v>1073</v>
      </c>
      <c r="B36" s="172" t="str">
        <f>'Unit Data from Audit Worksheet'!C46</f>
        <v>Revenue, Expenses &amp; Changes in Fund Net Position</v>
      </c>
      <c r="C36" s="220" t="str">
        <v>All Proprietary Funds -Depreciation and amortization expense</v>
      </c>
      <c r="D36" s="69"/>
      <c r="E36" s="175">
        <f>'Unit Data from Audit Worksheet'!F46</f>
        <v>0</v>
      </c>
      <c r="F36" s="167"/>
      <c r="G36" s="169"/>
      <c r="H36" s="166"/>
      <c r="I36" s="20"/>
      <c r="J36" s="179">
        <v>1073</v>
      </c>
      <c r="K36" s="82" t="s">
        <v>872</v>
      </c>
      <c r="L36" s="204">
        <f t="shared" si="1"/>
        <v>0</v>
      </c>
      <c r="M36" s="128"/>
      <c r="O36" s="211"/>
      <c r="P36" s="143"/>
      <c r="Q36" s="195"/>
    </row>
    <row r="37" spans="1:23" s="283" customFormat="1" ht="66" customHeight="1" x14ac:dyDescent="0.3">
      <c r="A37" s="219">
        <f>'Unit Data from Audit Worksheet'!A47</f>
        <v>1074</v>
      </c>
      <c r="B37" s="172" t="str">
        <f>'Unit Data from Audit Worksheet'!C47</f>
        <v>Cash Flow Statement</v>
      </c>
      <c r="C37" s="220" t="str">
        <v>All Proprietary Funds -Principal paid on long-term debt.  Amount should be reduced by principal payments for debt refunding.</v>
      </c>
      <c r="D37" s="69"/>
      <c r="E37" s="175">
        <f>'Unit Data from Audit Worksheet'!F47</f>
        <v>0</v>
      </c>
      <c r="F37" s="167"/>
      <c r="G37" s="169"/>
      <c r="H37" s="166"/>
      <c r="I37" s="20"/>
      <c r="J37" s="179">
        <v>1074</v>
      </c>
      <c r="K37" s="82" t="s">
        <v>893</v>
      </c>
      <c r="L37" s="204">
        <f t="shared" si="1"/>
        <v>0</v>
      </c>
      <c r="M37" s="128"/>
      <c r="O37" s="211"/>
      <c r="P37" s="143"/>
      <c r="Q37" s="195"/>
    </row>
    <row r="38" spans="1:23" ht="54" customHeight="1" x14ac:dyDescent="0.3">
      <c r="A38" s="155">
        <f>'Unit Data from Audit Worksheet'!A49</f>
        <v>506</v>
      </c>
      <c r="B38" s="32" t="str">
        <f>'Unit Data from Audit Worksheet'!C49</f>
        <v>General Fund-Balance Sheet</v>
      </c>
      <c r="C38" s="213" t="str">
        <f>'Unit Data from Audit Worksheet'!D49</f>
        <v xml:space="preserve">All unrestricted cash and investments.  
Exclude restricted cash and cash held by a third party. </v>
      </c>
      <c r="D38" s="69"/>
      <c r="E38" s="99">
        <f>'Unit Data from Audit Worksheet'!F49</f>
        <v>0</v>
      </c>
      <c r="F38" s="19">
        <f>IF(L38&lt;0,"Error: Number is normally positive.",)</f>
        <v>0</v>
      </c>
      <c r="G38" s="45"/>
      <c r="H38" s="166"/>
      <c r="I38" s="20"/>
      <c r="J38" s="21">
        <v>506</v>
      </c>
      <c r="K38" s="164" t="s">
        <v>86</v>
      </c>
      <c r="L38" s="214">
        <f t="shared" ref="L38:L49" si="3">IF(D38="",E38,D38)</f>
        <v>0</v>
      </c>
      <c r="P38" s="143"/>
    </row>
    <row r="39" spans="1:23" ht="45.75" customHeight="1" x14ac:dyDescent="0.3">
      <c r="A39" s="155">
        <f>'Unit Data from Audit Worksheet'!A50</f>
        <v>536</v>
      </c>
      <c r="B39" s="32" t="str">
        <f>'Unit Data from Audit Worksheet'!C50</f>
        <v>General Fund-Balance Sheet</v>
      </c>
      <c r="C39" s="213" t="str">
        <f>'Unit Data from Audit Worksheet'!D50</f>
        <v>All restricted cash and investments</v>
      </c>
      <c r="D39" s="69"/>
      <c r="E39" s="99">
        <f>'Unit Data from Audit Worksheet'!F50</f>
        <v>0</v>
      </c>
      <c r="F39" s="19">
        <f>IF(L39&lt;0,"Error: Number is normally positive.",)</f>
        <v>0</v>
      </c>
      <c r="G39" s="45"/>
      <c r="H39" s="166"/>
      <c r="I39" s="20"/>
      <c r="J39" s="21">
        <v>536</v>
      </c>
      <c r="K39" s="164" t="s">
        <v>87</v>
      </c>
      <c r="L39" s="214">
        <f t="shared" si="3"/>
        <v>0</v>
      </c>
      <c r="P39" s="144"/>
      <c r="Q39" s="208"/>
      <c r="S39" s="207"/>
      <c r="T39" s="207"/>
      <c r="U39" s="207"/>
      <c r="V39" s="207"/>
      <c r="W39" s="16"/>
    </row>
    <row r="40" spans="1:23" ht="56.25" customHeight="1" x14ac:dyDescent="0.3">
      <c r="A40" s="155">
        <f>'Unit Data from Audit Worksheet'!A51</f>
        <v>586</v>
      </c>
      <c r="B40" s="168" t="str">
        <f>'Unit Data from Audit Worksheet'!C51</f>
        <v>General Fund-Balance Sheet</v>
      </c>
      <c r="C40" s="154" t="str">
        <f>'Unit Data from Audit Worksheet'!D51</f>
        <v>Advance To: Interfund loan receivable-portion of repayment plan longer than 12 months</v>
      </c>
      <c r="D40" s="92"/>
      <c r="E40" s="174">
        <f>'Unit Data from Audit Worksheet'!F51</f>
        <v>0</v>
      </c>
      <c r="F40" s="167"/>
      <c r="G40" s="169"/>
      <c r="H40" s="166"/>
      <c r="I40" s="20"/>
      <c r="J40" s="165">
        <v>586</v>
      </c>
      <c r="K40" s="154" t="s">
        <v>128</v>
      </c>
      <c r="L40" s="204">
        <f t="shared" si="3"/>
        <v>0</v>
      </c>
      <c r="P40" s="144"/>
      <c r="Q40" s="208"/>
      <c r="S40" s="207"/>
      <c r="T40" s="207"/>
      <c r="U40" s="207"/>
      <c r="V40" s="207"/>
      <c r="W40" s="16"/>
    </row>
    <row r="41" spans="1:23" ht="28.8" x14ac:dyDescent="0.3">
      <c r="A41" s="155">
        <f>'Unit Data from Audit Worksheet'!A52</f>
        <v>379</v>
      </c>
      <c r="B41" s="168" t="str">
        <f>'Unit Data from Audit Worksheet'!C52</f>
        <v>General Fund-Balance Sheet</v>
      </c>
      <c r="C41" s="154" t="str">
        <f>'Unit Data from Audit Worksheet'!D52</f>
        <v>Total Assets and deferred outflows</v>
      </c>
      <c r="D41" s="92"/>
      <c r="E41" s="174">
        <f>'Unit Data from Audit Worksheet'!F52</f>
        <v>0</v>
      </c>
      <c r="F41" s="53">
        <f>IF((L38+L39)&gt;L41,"Error: Please review accts (506+536)&gt;379",)</f>
        <v>0</v>
      </c>
      <c r="G41" s="169"/>
      <c r="H41" s="166"/>
      <c r="I41" s="20"/>
      <c r="J41" s="165">
        <v>379</v>
      </c>
      <c r="K41" s="164" t="s">
        <v>38</v>
      </c>
      <c r="L41" s="204">
        <f t="shared" si="3"/>
        <v>0</v>
      </c>
      <c r="P41" s="141"/>
    </row>
    <row r="42" spans="1:23" ht="90.75" customHeight="1" x14ac:dyDescent="0.3">
      <c r="A42" s="155">
        <f>'Unit Data from Audit Worksheet'!A53</f>
        <v>4</v>
      </c>
      <c r="B42" s="32" t="str">
        <f>'Unit Data from Audit Worksheet'!C53</f>
        <v>General Fund-Balance Sheet</v>
      </c>
      <c r="C42" s="213" t="str">
        <f>'Unit Data from Audit Worksheet'!D53</f>
        <v>Current Liabilities (as reported on the Balance Sheet)
Exclude all deferred inflows. 
Include advance from(long-term portion of interfund loans)</v>
      </c>
      <c r="D42" s="92"/>
      <c r="E42" s="99">
        <f>'Unit Data from Audit Worksheet'!F53</f>
        <v>0</v>
      </c>
      <c r="F42" s="19">
        <f t="shared" ref="F42:F50" si="4">IF(L42&lt;0,"Error: Enter as a positive.",)</f>
        <v>0</v>
      </c>
      <c r="G42" s="45"/>
      <c r="H42" s="166"/>
      <c r="I42" s="20"/>
      <c r="J42" s="21">
        <v>4</v>
      </c>
      <c r="K42" s="164" t="s">
        <v>39</v>
      </c>
      <c r="L42" s="214">
        <f t="shared" si="3"/>
        <v>0</v>
      </c>
      <c r="P42" s="142"/>
      <c r="S42" s="16"/>
      <c r="T42" s="16"/>
      <c r="U42" s="16"/>
      <c r="V42" s="16"/>
    </row>
    <row r="43" spans="1:23" ht="131.25" customHeight="1" x14ac:dyDescent="0.3">
      <c r="A43" s="155">
        <f>'Unit Data from Audit Worksheet'!A54</f>
        <v>5</v>
      </c>
      <c r="B43" s="32" t="str">
        <f>'Unit Data from Audit Worksheet'!C54</f>
        <v>General Fund-Balance Sheet</v>
      </c>
      <c r="C43" s="213" t="str">
        <f>'Unit Data from Audit Worksheet'!D54</f>
        <v>General fund deferred inflows derived from cash receipts. 
 Prepaid taxes is a common item listed.  Deferred inflows on the face of the statements can include cash and non-cash.  You may have to refer to the note disclosure where the cash and non-cash is broken out.</v>
      </c>
      <c r="D43" s="92"/>
      <c r="E43" s="99">
        <f>'Unit Data from Audit Worksheet'!F54</f>
        <v>0</v>
      </c>
      <c r="F43" s="19">
        <f t="shared" si="4"/>
        <v>0</v>
      </c>
      <c r="G43" s="45"/>
      <c r="H43" s="166"/>
      <c r="I43" s="20"/>
      <c r="J43" s="21">
        <v>5</v>
      </c>
      <c r="K43" s="164" t="s">
        <v>40</v>
      </c>
      <c r="L43" s="214">
        <f t="shared" si="3"/>
        <v>0</v>
      </c>
      <c r="P43" s="142"/>
      <c r="S43" s="16"/>
      <c r="T43" s="16"/>
      <c r="U43" s="16"/>
      <c r="V43" s="16"/>
    </row>
    <row r="44" spans="1:23" ht="104.25" customHeight="1" x14ac:dyDescent="0.3">
      <c r="A44" s="155">
        <f>'Unit Data from Audit Worksheet'!A55</f>
        <v>380</v>
      </c>
      <c r="B44" s="168" t="str">
        <f>'Unit Data from Audit Worksheet'!C55</f>
        <v>General Fund-Balance Sheet</v>
      </c>
      <c r="C44" s="154" t="str">
        <f>'Unit Data from Audit Worksheet'!D55</f>
        <v>Total Deferred inflows not derived from cash receipts.  Deferred inflows on the face of the statements can include cash and non-cash.  You may have to refer to the note disclosure where the cash and non-cash is broken out.</v>
      </c>
      <c r="D44" s="92"/>
      <c r="E44" s="174">
        <f>'Unit Data from Audit Worksheet'!F55</f>
        <v>0</v>
      </c>
      <c r="F44" s="167">
        <f t="shared" si="4"/>
        <v>0</v>
      </c>
      <c r="G44" s="169"/>
      <c r="H44" s="166"/>
      <c r="I44" s="20"/>
      <c r="J44" s="165">
        <v>380</v>
      </c>
      <c r="K44" s="164" t="s">
        <v>41</v>
      </c>
      <c r="L44" s="204">
        <f t="shared" si="3"/>
        <v>0</v>
      </c>
      <c r="P44" s="142"/>
    </row>
    <row r="45" spans="1:23" ht="41.25" customHeight="1" x14ac:dyDescent="0.3">
      <c r="A45" s="155">
        <f>'Unit Data from Audit Worksheet'!A56</f>
        <v>391</v>
      </c>
      <c r="B45" s="168" t="str">
        <f>'Unit Data from Audit Worksheet'!C56</f>
        <v>General Fund-Balance Sheet</v>
      </c>
      <c r="C45" s="154" t="str">
        <f>'Unit Data from Audit Worksheet'!D56</f>
        <v xml:space="preserve">Fund balance, Restricted for Stabilization by State Statute </v>
      </c>
      <c r="D45" s="92"/>
      <c r="E45" s="174">
        <f>'Unit Data from Audit Worksheet'!F56</f>
        <v>0</v>
      </c>
      <c r="F45" s="167">
        <f t="shared" si="4"/>
        <v>0</v>
      </c>
      <c r="G45" s="169"/>
      <c r="H45" s="166"/>
      <c r="I45" s="20"/>
      <c r="J45" s="165">
        <v>391</v>
      </c>
      <c r="K45" s="164" t="s">
        <v>88</v>
      </c>
      <c r="L45" s="204">
        <f t="shared" si="3"/>
        <v>0</v>
      </c>
      <c r="P45" s="142"/>
    </row>
    <row r="46" spans="1:23" ht="28.8" x14ac:dyDescent="0.3">
      <c r="A46" s="155">
        <f>'Unit Data from Audit Worksheet'!A57</f>
        <v>7</v>
      </c>
      <c r="B46" s="32" t="str">
        <f>'Unit Data from Audit Worksheet'!C57</f>
        <v>General Fund-Balance Sheet</v>
      </c>
      <c r="C46" s="213" t="str">
        <f>'Unit Data from Audit Worksheet'!D57</f>
        <v>Fund balance, Nonspendable-  inventory/prepaids/etc.</v>
      </c>
      <c r="D46" s="92"/>
      <c r="E46" s="99">
        <f>'Unit Data from Audit Worksheet'!F57</f>
        <v>0</v>
      </c>
      <c r="F46" s="19">
        <f t="shared" si="4"/>
        <v>0</v>
      </c>
      <c r="G46" s="45"/>
      <c r="H46" s="166"/>
      <c r="I46" s="20"/>
      <c r="J46" s="21">
        <v>7</v>
      </c>
      <c r="K46" s="164" t="s">
        <v>89</v>
      </c>
      <c r="L46" s="214">
        <f t="shared" si="3"/>
        <v>0</v>
      </c>
      <c r="P46" s="142"/>
    </row>
    <row r="47" spans="1:23" s="16" customFormat="1" ht="48.75" customHeight="1" x14ac:dyDescent="0.3">
      <c r="A47" s="138">
        <f>'Unit Data from Audit Worksheet'!A58</f>
        <v>645</v>
      </c>
      <c r="B47" s="178" t="str">
        <f>'Unit Data from Audit Worksheet'!C58</f>
        <v>General Fund-Balance Sheet</v>
      </c>
      <c r="C47" s="138" t="str">
        <f>'Unit Data from Audit Worksheet'!D58</f>
        <v>Fund balance, Assigned (total of all assigned components)</v>
      </c>
      <c r="D47" s="75"/>
      <c r="E47" s="177">
        <f>'Unit Data from Audit Worksheet'!F58</f>
        <v>0</v>
      </c>
      <c r="F47" s="162">
        <f>IF(L47&lt;0,"Error: Enter as a positive.",)</f>
        <v>0</v>
      </c>
      <c r="G47" s="150"/>
      <c r="H47" s="162"/>
      <c r="I47" s="216"/>
      <c r="J47" s="161">
        <v>645</v>
      </c>
      <c r="K47" s="138" t="s">
        <v>170</v>
      </c>
      <c r="L47" s="217">
        <f t="shared" si="3"/>
        <v>0</v>
      </c>
      <c r="M47"/>
      <c r="N47" s="207"/>
      <c r="O47" s="207"/>
      <c r="P47" s="142"/>
      <c r="Q47" s="195"/>
      <c r="R47" s="2"/>
      <c r="S47" s="2"/>
      <c r="T47" s="2"/>
      <c r="U47" s="2"/>
      <c r="V47" s="2"/>
      <c r="W47" s="2"/>
    </row>
    <row r="48" spans="1:23" s="16" customFormat="1" ht="45.75" customHeight="1" x14ac:dyDescent="0.3">
      <c r="A48" s="138">
        <f>'Unit Data from Audit Worksheet'!A59</f>
        <v>646</v>
      </c>
      <c r="B48" s="178" t="str">
        <f>'Unit Data from Audit Worksheet'!C59</f>
        <v>General Fund-Balance Sheet</v>
      </c>
      <c r="C48" s="138" t="str">
        <f>'Unit Data from Audit Worksheet'!D59</f>
        <v>Fund Balance, Unassigned</v>
      </c>
      <c r="D48" s="75"/>
      <c r="E48" s="177">
        <f>'Unit Data from Audit Worksheet'!F59</f>
        <v>0</v>
      </c>
      <c r="F48" s="162">
        <f>IF(L48&lt;0,"Error: Enter as a positive.",)</f>
        <v>0</v>
      </c>
      <c r="G48" s="150"/>
      <c r="H48" s="162"/>
      <c r="I48" s="216"/>
      <c r="J48" s="161">
        <v>646</v>
      </c>
      <c r="K48" s="138" t="s">
        <v>171</v>
      </c>
      <c r="L48" s="217">
        <f t="shared" si="3"/>
        <v>0</v>
      </c>
      <c r="M48"/>
      <c r="N48" s="207"/>
      <c r="O48" s="207"/>
      <c r="P48" s="142"/>
      <c r="Q48" s="195"/>
      <c r="R48" s="2"/>
      <c r="S48" s="2"/>
      <c r="T48" s="2"/>
      <c r="U48" s="2"/>
      <c r="V48" s="2"/>
      <c r="W48" s="2"/>
    </row>
    <row r="49" spans="1:23" ht="55.5" customHeight="1" x14ac:dyDescent="0.3">
      <c r="A49" s="202">
        <f>'Unit Data from Audit Worksheet'!A60</f>
        <v>9</v>
      </c>
      <c r="B49" s="77" t="str">
        <f>'Unit Data from Audit Worksheet'!C60</f>
        <v>General Fund-Balance Sheet</v>
      </c>
      <c r="C49" s="218" t="str">
        <f>'Unit Data from Audit Worksheet'!D60</f>
        <v>Total Fund balance (enter fund deficits as negative)</v>
      </c>
      <c r="D49" s="92"/>
      <c r="E49" s="98">
        <f>'Unit Data from Audit Worksheet'!F60</f>
        <v>0</v>
      </c>
      <c r="F49" s="78">
        <f>IF(L41-L42-L43-L44-L49=0,,"Error: Total assets less total liabilities do not equal Acct +379-4-5-380-9=0")</f>
        <v>0</v>
      </c>
      <c r="G49" s="726">
        <f>L41-L42-L43-L44-L49</f>
        <v>0</v>
      </c>
      <c r="H49" s="166"/>
      <c r="I49" s="20"/>
      <c r="J49" s="79">
        <v>9</v>
      </c>
      <c r="K49" s="30" t="s">
        <v>90</v>
      </c>
      <c r="L49" s="214">
        <f t="shared" si="3"/>
        <v>0</v>
      </c>
      <c r="O49" s="211" t="e">
        <f>'Unit Data from Audit Worksheet'!E60</f>
        <v>#N/A</v>
      </c>
      <c r="P49" s="142"/>
    </row>
    <row r="50" spans="1:23" s="16" customFormat="1" ht="73.5" customHeight="1" x14ac:dyDescent="0.3">
      <c r="A50" s="155">
        <f>'Unit Data from Audit Worksheet'!A61</f>
        <v>540</v>
      </c>
      <c r="B50" s="168" t="str">
        <f>'Unit Data from Audit Worksheet'!C61</f>
        <v>General Fund - Budget Actual Statement</v>
      </c>
      <c r="C50" s="154" t="str">
        <f>'Unit Data from Audit Worksheet'!D61</f>
        <v>Amount of the General Fund Balance appropriated in next year's budget. As reported on the General Fund Balance Sheet.</v>
      </c>
      <c r="D50" s="92"/>
      <c r="E50" s="174">
        <f>'Unit Data from Audit Worksheet'!F61</f>
        <v>0</v>
      </c>
      <c r="F50" s="167">
        <f t="shared" si="4"/>
        <v>0</v>
      </c>
      <c r="G50" s="169"/>
      <c r="H50" s="166"/>
      <c r="I50" s="20"/>
      <c r="J50" s="165">
        <v>540</v>
      </c>
      <c r="K50" s="164" t="s">
        <v>104</v>
      </c>
      <c r="L50" s="204">
        <f t="shared" ref="L50:L61" si="5">IF(D50="",E50,D50)</f>
        <v>0</v>
      </c>
      <c r="M50"/>
      <c r="P50" s="142"/>
      <c r="Q50" s="195"/>
      <c r="R50" s="2"/>
      <c r="S50" s="2"/>
      <c r="T50" s="2"/>
      <c r="U50" s="2"/>
      <c r="V50" s="2"/>
      <c r="W50" s="2"/>
    </row>
    <row r="51" spans="1:23" s="16" customFormat="1" ht="73.5" customHeight="1" x14ac:dyDescent="0.3">
      <c r="A51" s="155">
        <f>'Unit Data from Audit Worksheet'!A62</f>
        <v>1052</v>
      </c>
      <c r="B51" s="168" t="str">
        <f>'Unit Data from Audit Worksheet'!C62</f>
        <v>General Fund-Rev, Exp. Change in Fund Balance</v>
      </c>
      <c r="C51" s="154" t="str">
        <f>'Unit Data from Audit Worksheet'!D62</f>
        <v>Mark to Market unrealized losses in the General Fund.  (enter as a negative number)</v>
      </c>
      <c r="D51" s="92"/>
      <c r="E51" s="174">
        <f>'Unit Data from Audit Worksheet'!F62</f>
        <v>0</v>
      </c>
      <c r="F51" s="167"/>
      <c r="G51" s="169"/>
      <c r="H51" s="166"/>
      <c r="I51" s="20"/>
      <c r="J51" s="165">
        <v>1052</v>
      </c>
      <c r="K51" s="164" t="s">
        <v>650</v>
      </c>
      <c r="L51" s="210">
        <f t="shared" si="5"/>
        <v>0</v>
      </c>
      <c r="M51"/>
      <c r="P51" s="142"/>
      <c r="Q51" s="195"/>
      <c r="R51" s="283"/>
      <c r="S51" s="283"/>
      <c r="T51" s="283"/>
      <c r="U51" s="283"/>
      <c r="V51" s="283"/>
      <c r="W51" s="283"/>
    </row>
    <row r="52" spans="1:23" ht="73.5" customHeight="1" x14ac:dyDescent="0.3">
      <c r="A52" s="155">
        <f>'Unit Data from Audit Worksheet'!A64</f>
        <v>16</v>
      </c>
      <c r="B52" s="168" t="str">
        <f>'Unit Data from Audit Worksheet'!C64</f>
        <v>General Fund-Rev, Exp. Change in Fund Balance</v>
      </c>
      <c r="C52" s="154" t="str">
        <f>'Unit Data from Audit Worksheet'!D64</f>
        <v>Total revenues</v>
      </c>
      <c r="D52" s="92"/>
      <c r="E52" s="174">
        <f>'Unit Data from Audit Worksheet'!F64</f>
        <v>0</v>
      </c>
      <c r="F52" s="167"/>
      <c r="G52" s="169"/>
      <c r="H52" s="166"/>
      <c r="I52" s="20"/>
      <c r="J52" s="165">
        <v>16</v>
      </c>
      <c r="K52" s="164" t="s">
        <v>91</v>
      </c>
      <c r="L52" s="204">
        <f t="shared" si="5"/>
        <v>0</v>
      </c>
      <c r="P52" s="148"/>
    </row>
    <row r="53" spans="1:23" ht="73.5" customHeight="1" x14ac:dyDescent="0.3">
      <c r="A53" s="155">
        <f>'Unit Data from Audit Worksheet'!A65</f>
        <v>532</v>
      </c>
      <c r="B53" s="168" t="str">
        <f>'Unit Data from Audit Worksheet'!C65</f>
        <v>General Fund-Rev, Exp. Change in Fund Balance</v>
      </c>
      <c r="C53" s="154" t="str">
        <f>'Unit Data from Audit Worksheet'!D65</f>
        <v xml:space="preserve">Total expenditures  
Exclude expenditures in the "other financing sources (uses)" section.
</v>
      </c>
      <c r="D53" s="92"/>
      <c r="E53" s="174">
        <f>'Unit Data from Audit Worksheet'!F65</f>
        <v>0</v>
      </c>
      <c r="F53" s="167">
        <f t="shared" ref="F53:F58" si="6">IF(L53&lt;0,"Error: Enter as a positive.",)</f>
        <v>0</v>
      </c>
      <c r="G53" s="169"/>
      <c r="H53" s="166"/>
      <c r="I53" s="20"/>
      <c r="J53" s="165">
        <v>532</v>
      </c>
      <c r="K53" s="221" t="s">
        <v>92</v>
      </c>
      <c r="L53" s="204">
        <f t="shared" si="5"/>
        <v>0</v>
      </c>
      <c r="P53" s="148"/>
    </row>
    <row r="54" spans="1:23" ht="73.5" customHeight="1" x14ac:dyDescent="0.3">
      <c r="A54" s="155">
        <f>'Unit Data from Audit Worksheet'!A66</f>
        <v>17</v>
      </c>
      <c r="B54" s="168" t="str">
        <f>'Unit Data from Audit Worksheet'!C66</f>
        <v>General Fund-Rev, Exp. Change in Fund Balance</v>
      </c>
      <c r="C54" s="154" t="str">
        <f>'Unit Data from Audit Worksheet'!D66</f>
        <v>Total Transfers in    (Preference is that transfers-in  are not netted against transfers-out)</v>
      </c>
      <c r="D54" s="92"/>
      <c r="E54" s="174">
        <f>'Unit Data from Audit Worksheet'!F66</f>
        <v>0</v>
      </c>
      <c r="F54" s="167">
        <f t="shared" si="6"/>
        <v>0</v>
      </c>
      <c r="G54" s="169"/>
      <c r="H54" s="166"/>
      <c r="I54" s="20"/>
      <c r="J54" s="165">
        <v>17</v>
      </c>
      <c r="K54" s="164" t="s">
        <v>93</v>
      </c>
      <c r="L54" s="204">
        <f t="shared" si="5"/>
        <v>0</v>
      </c>
      <c r="P54" s="148"/>
    </row>
    <row r="55" spans="1:23" ht="54.75" customHeight="1" x14ac:dyDescent="0.3">
      <c r="A55" s="155">
        <f>'Unit Data from Audit Worksheet'!A67</f>
        <v>20</v>
      </c>
      <c r="B55" s="168" t="str">
        <f>'Unit Data from Audit Worksheet'!C67</f>
        <v>General Fund-Rev, Exp. Change in Fund Balance</v>
      </c>
      <c r="C55" s="154" t="str">
        <f>'Unit Data from Audit Worksheet'!D67</f>
        <v>Total Transfers out    (Preference is that transfers-in  are not netted against transfers-out)</v>
      </c>
      <c r="D55" s="92"/>
      <c r="E55" s="174">
        <f>'Unit Data from Audit Worksheet'!F67</f>
        <v>0</v>
      </c>
      <c r="F55" s="167">
        <f t="shared" si="6"/>
        <v>0</v>
      </c>
      <c r="G55" s="169"/>
      <c r="H55" s="166"/>
      <c r="I55" s="20"/>
      <c r="J55" s="165">
        <v>20</v>
      </c>
      <c r="K55" s="164" t="s">
        <v>94</v>
      </c>
      <c r="L55" s="204">
        <f t="shared" si="5"/>
        <v>0</v>
      </c>
      <c r="P55" s="148"/>
    </row>
    <row r="56" spans="1:23" ht="54.75" customHeight="1" x14ac:dyDescent="0.3">
      <c r="A56" s="155">
        <f>'Unit Data from Audit Worksheet'!A68</f>
        <v>533</v>
      </c>
      <c r="B56" s="168" t="str">
        <f>'Unit Data from Audit Worksheet'!C68</f>
        <v>General Fund-Rev, Exp. Change in Fund Balance</v>
      </c>
      <c r="C56" s="154" t="str">
        <f>'Unit Data from Audit Worksheet'!D68</f>
        <v>Total Proceeds from all long-term debt issuances 
Exclude proceeds from refundings</v>
      </c>
      <c r="D56" s="92"/>
      <c r="E56" s="174">
        <f>'Unit Data from Audit Worksheet'!F68</f>
        <v>0</v>
      </c>
      <c r="F56" s="167">
        <f t="shared" si="6"/>
        <v>0</v>
      </c>
      <c r="G56" s="169"/>
      <c r="H56" s="166"/>
      <c r="I56" s="20"/>
      <c r="J56" s="165">
        <v>533</v>
      </c>
      <c r="K56" s="221" t="s">
        <v>95</v>
      </c>
      <c r="L56" s="204">
        <f t="shared" si="5"/>
        <v>0</v>
      </c>
      <c r="P56" s="148"/>
    </row>
    <row r="57" spans="1:23" ht="54.75" customHeight="1" x14ac:dyDescent="0.3">
      <c r="A57" s="155">
        <f>'Unit Data from Audit Worksheet'!A69</f>
        <v>508</v>
      </c>
      <c r="B57" s="168" t="str">
        <f>'Unit Data from Audit Worksheet'!C69</f>
        <v>General Fund-Rev, Exp. Change in Fund Balance</v>
      </c>
      <c r="C57" s="154" t="str">
        <f>'Unit Data from Audit Worksheet'!D69</f>
        <v>Debt Refunding - Net refunding proceeds against debt payoff and if positive place results on this line.</v>
      </c>
      <c r="D57" s="92"/>
      <c r="E57" s="174">
        <f>'Unit Data from Audit Worksheet'!F69</f>
        <v>0</v>
      </c>
      <c r="F57" s="167">
        <f t="shared" si="6"/>
        <v>0</v>
      </c>
      <c r="G57" s="169"/>
      <c r="H57" s="166"/>
      <c r="I57" s="20"/>
      <c r="J57" s="165">
        <v>508</v>
      </c>
      <c r="K57" s="164" t="s">
        <v>97</v>
      </c>
      <c r="L57" s="204">
        <f t="shared" si="5"/>
        <v>0</v>
      </c>
      <c r="N57" s="397"/>
      <c r="P57" s="144"/>
    </row>
    <row r="58" spans="1:23" ht="54.75" customHeight="1" x14ac:dyDescent="0.3">
      <c r="A58" s="155">
        <f>'Unit Data from Audit Worksheet'!A70</f>
        <v>509</v>
      </c>
      <c r="B58" s="168" t="str">
        <f>'Unit Data from Audit Worksheet'!C70</f>
        <v>General Fund-Rev, Exp. Change in Fund Balance</v>
      </c>
      <c r="C58" s="154" t="str">
        <f>'Unit Data from Audit Worksheet'!D70</f>
        <v>Debt Refunding - Net refunding proceeds against debt payoff and if negative place results on this line.</v>
      </c>
      <c r="D58" s="92"/>
      <c r="E58" s="174">
        <f>'Unit Data from Audit Worksheet'!F70</f>
        <v>0</v>
      </c>
      <c r="F58" s="167">
        <f t="shared" si="6"/>
        <v>0</v>
      </c>
      <c r="G58" s="169"/>
      <c r="H58" s="166"/>
      <c r="I58" s="20"/>
      <c r="J58" s="165">
        <v>509</v>
      </c>
      <c r="K58" s="164" t="s">
        <v>98</v>
      </c>
      <c r="L58" s="204">
        <f t="shared" si="5"/>
        <v>0</v>
      </c>
      <c r="N58" s="398"/>
      <c r="P58" s="148"/>
      <c r="Q58" s="208"/>
      <c r="S58" s="207"/>
      <c r="T58" s="207"/>
      <c r="U58" s="207"/>
      <c r="V58" s="207"/>
      <c r="W58" s="16"/>
    </row>
    <row r="59" spans="1:23" ht="84.75" customHeight="1" x14ac:dyDescent="0.3">
      <c r="A59" s="155">
        <f>'Unit Data from Audit Worksheet'!A71</f>
        <v>22</v>
      </c>
      <c r="B59" s="168" t="str">
        <f>'Unit Data from Audit Worksheet'!C71</f>
        <v>General Fund-Rev, Exp. Change in Fund Balance</v>
      </c>
      <c r="C59" s="154" t="str">
        <f>'Unit Data from Audit Worksheet'!D71</f>
        <v xml:space="preserve">All other items on this statement that were not included in total revenues, total expenditures, transfers in or out, or proceeds from long-term debt above.  </v>
      </c>
      <c r="D59" s="92"/>
      <c r="E59" s="174">
        <f>'Unit Data from Audit Worksheet'!F71</f>
        <v>0</v>
      </c>
      <c r="F59" s="167"/>
      <c r="G59" s="169"/>
      <c r="H59" s="166"/>
      <c r="I59" s="20"/>
      <c r="J59" s="165">
        <v>22</v>
      </c>
      <c r="K59" s="164" t="s">
        <v>96</v>
      </c>
      <c r="L59" s="204">
        <f t="shared" si="5"/>
        <v>0</v>
      </c>
      <c r="N59" s="398"/>
      <c r="P59" s="141"/>
      <c r="Q59" s="224"/>
      <c r="S59" s="223"/>
      <c r="T59" s="223"/>
      <c r="U59" s="223"/>
      <c r="V59" s="223"/>
      <c r="W59" s="223"/>
    </row>
    <row r="60" spans="1:23" ht="74.25" customHeight="1" x14ac:dyDescent="0.3">
      <c r="A60" s="155">
        <f>'Unit Data from Audit Worksheet'!A72</f>
        <v>23</v>
      </c>
      <c r="B60" s="168" t="str">
        <f>'Unit Data from Audit Worksheet'!C72</f>
        <v>General Fund-Rev, Exp. Change in Fund Balance</v>
      </c>
      <c r="C60" s="154" t="str">
        <f>'Unit Data from Audit Worksheet'!D72</f>
        <v>Change in fund balance - (Increase in Fund balance is recorded as a positive and a decrease in fund balance is recorded as a negative)</v>
      </c>
      <c r="D60" s="92"/>
      <c r="E60" s="174">
        <f>'Unit Data from Audit Worksheet'!F72</f>
        <v>0</v>
      </c>
      <c r="F60" s="167">
        <f>IF(+L52-L53+L54-L55+L56+L57-L58+L59-L60=0,,"Error:Total revenues less toal Expenditures do not equal change in fund balance")</f>
        <v>0</v>
      </c>
      <c r="G60" s="57">
        <f>+L52-L53+L54-L55+L56+L59+L57-L58-L60</f>
        <v>0</v>
      </c>
      <c r="H60" s="166"/>
      <c r="I60" s="20"/>
      <c r="J60" s="165">
        <v>23</v>
      </c>
      <c r="K60" s="164" t="s">
        <v>99</v>
      </c>
      <c r="L60" s="204">
        <f t="shared" si="5"/>
        <v>0</v>
      </c>
      <c r="P60" s="141"/>
    </row>
    <row r="61" spans="1:23" ht="123" customHeight="1" x14ac:dyDescent="0.3">
      <c r="A61" s="215">
        <f>'Unit Data from Audit Worksheet'!A73</f>
        <v>507</v>
      </c>
      <c r="B61" s="76" t="str">
        <f>'Unit Data from Audit Worksheet'!C73</f>
        <v>General Fund-Rev, Exp. Change in Fund Balance</v>
      </c>
      <c r="C61" s="149" t="str">
        <f>'Unit Data from Audit Worksheet'!D73</f>
        <v>Any adjustment to beginning fund balance including rounding, prior period adjustments and restatements.   (Amounts that increase fund balance are recorded as positive and amounts that decrease fund balance are recorded as negative)</v>
      </c>
      <c r="D61" s="69"/>
      <c r="E61" s="100">
        <f>'Unit Data from Audit Worksheet'!F73</f>
        <v>0</v>
      </c>
      <c r="F61" s="70" t="e">
        <f>IF(+L49-L60-L61=O49,,"Error: Beginning Fund Bal does not equal our records Accts 9-23-507= PY9")</f>
        <v>#N/A</v>
      </c>
      <c r="G61" s="80" t="e">
        <f>L49-L60-L61-O49</f>
        <v>#N/A</v>
      </c>
      <c r="H61" s="72" t="e">
        <f>'Unit Data from Audit Worksheet'!I73</f>
        <v>#N/A</v>
      </c>
      <c r="I61" s="20"/>
      <c r="J61" s="67">
        <v>507</v>
      </c>
      <c r="K61" s="24" t="s">
        <v>100</v>
      </c>
      <c r="L61" s="204">
        <f t="shared" si="5"/>
        <v>0</v>
      </c>
      <c r="N61" s="212"/>
      <c r="O61" s="211"/>
      <c r="P61" s="141"/>
      <c r="R61" s="283"/>
      <c r="S61" s="283"/>
      <c r="T61" s="283"/>
      <c r="U61" s="283"/>
      <c r="V61" s="283"/>
      <c r="W61" s="223"/>
    </row>
    <row r="62" spans="1:23" s="16" customFormat="1" ht="40.5" customHeight="1" x14ac:dyDescent="0.3">
      <c r="A62" s="138">
        <f>'Unit Data from Audit Worksheet'!A74</f>
        <v>647</v>
      </c>
      <c r="B62" s="178" t="str">
        <f>'Unit Data from Audit Worksheet'!C74</f>
        <v>Debt Service Fund</v>
      </c>
      <c r="C62" s="138" t="str">
        <f>'Unit Data from Audit Worksheet'!D74</f>
        <v>Please enter the Total Fund Balance for any Debt Service Funds</v>
      </c>
      <c r="D62" s="75"/>
      <c r="E62" s="177">
        <f>'Unit Data from Audit Worksheet'!F74</f>
        <v>0</v>
      </c>
      <c r="F62" s="162"/>
      <c r="G62" s="158"/>
      <c r="H62" s="162"/>
      <c r="I62" s="216"/>
      <c r="J62" s="161">
        <v>647</v>
      </c>
      <c r="K62" s="140" t="s">
        <v>301</v>
      </c>
      <c r="L62" s="217">
        <f t="shared" ref="L62:L69" si="7">IF(D62="",E62,D62)</f>
        <v>0</v>
      </c>
      <c r="M62"/>
      <c r="N62" s="207"/>
      <c r="O62" s="222"/>
      <c r="P62" s="141"/>
      <c r="Q62" s="195"/>
      <c r="R62" s="2"/>
      <c r="S62" s="2"/>
      <c r="T62" s="2"/>
      <c r="U62" s="2"/>
      <c r="V62" s="2"/>
      <c r="W62" s="2"/>
    </row>
    <row r="63" spans="1:23" s="16" customFormat="1" ht="46.8" customHeight="1" x14ac:dyDescent="0.3">
      <c r="A63" s="483">
        <f>'Unit Data from Audit Worksheet'!A76</f>
        <v>534</v>
      </c>
      <c r="B63" s="471" t="str">
        <f>'Unit Data from Audit Worksheet'!C76</f>
        <v>Net Position</v>
      </c>
      <c r="C63" s="470" t="str">
        <f>'Unit Data from Audit Worksheet'!D76</f>
        <v>Combined Totals of all Proprietary Funds - Amount of Inventories and Prepaids in current assets</v>
      </c>
      <c r="D63" s="472"/>
      <c r="E63" s="473">
        <f>'Unit Data from Audit Worksheet'!F76</f>
        <v>0</v>
      </c>
      <c r="F63" s="170"/>
      <c r="G63" s="474"/>
      <c r="H63" s="170"/>
      <c r="I63" s="20"/>
      <c r="J63" s="475">
        <v>534</v>
      </c>
      <c r="K63" s="171" t="s">
        <v>338</v>
      </c>
      <c r="L63" s="217">
        <f t="shared" si="7"/>
        <v>0</v>
      </c>
      <c r="M63"/>
      <c r="N63" s="223"/>
      <c r="O63" s="476"/>
      <c r="P63" s="141"/>
      <c r="Q63" s="195"/>
      <c r="R63" s="283"/>
      <c r="S63" s="283"/>
      <c r="T63" s="283"/>
      <c r="U63" s="283"/>
      <c r="V63" s="283"/>
      <c r="W63" s="283"/>
    </row>
    <row r="64" spans="1:23" s="16" customFormat="1" ht="67.2" customHeight="1" x14ac:dyDescent="0.3">
      <c r="A64" s="470">
        <f>'Unit Data from Audit Worksheet'!A77</f>
        <v>13</v>
      </c>
      <c r="B64" s="471" t="str">
        <f>'Unit Data from Audit Worksheet'!C77</f>
        <v>Combined Proprietary Funds - Net Position</v>
      </c>
      <c r="C64" s="470" t="str">
        <f>'Unit Data from Audit Worksheet'!D77</f>
        <v>Comb-Proprietary Funds-Current Assets 
Exclude: any restricted assets
                  deferred outflows</v>
      </c>
      <c r="D64" s="472"/>
      <c r="E64" s="473">
        <f>'Unit Data from Audit Worksheet'!F77</f>
        <v>0</v>
      </c>
      <c r="F64" s="170"/>
      <c r="G64" s="474"/>
      <c r="H64" s="170"/>
      <c r="I64" s="20"/>
      <c r="J64" s="475">
        <v>13</v>
      </c>
      <c r="K64" s="171" t="s">
        <v>634</v>
      </c>
      <c r="L64" s="217">
        <f t="shared" si="7"/>
        <v>0</v>
      </c>
      <c r="M64"/>
      <c r="N64" s="223"/>
      <c r="O64" s="476"/>
      <c r="P64" s="141"/>
      <c r="Q64" s="195"/>
      <c r="R64" s="283"/>
      <c r="S64" s="283"/>
      <c r="T64" s="283"/>
      <c r="U64" s="283"/>
      <c r="V64" s="283"/>
      <c r="W64" s="283"/>
    </row>
    <row r="65" spans="1:23" s="16" customFormat="1" ht="187.2" customHeight="1" x14ac:dyDescent="0.3">
      <c r="A65" s="470">
        <f>'Unit Data from Audit Worksheet'!A78</f>
        <v>14</v>
      </c>
      <c r="B65" s="471" t="str">
        <f>'Unit Data from Audit Worksheet'!C78</f>
        <v>Combined Proprietary Funds - Net Position</v>
      </c>
      <c r="C65" s="470" t="str">
        <f>'Unit Data from Audit Worksheet'!D78</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65" s="472"/>
      <c r="E65" s="473">
        <f>'Unit Data from Audit Worksheet'!F78</f>
        <v>0</v>
      </c>
      <c r="F65" s="170"/>
      <c r="G65" s="474"/>
      <c r="H65" s="170"/>
      <c r="I65" s="20"/>
      <c r="J65" s="475">
        <v>14</v>
      </c>
      <c r="K65" s="171" t="s">
        <v>446</v>
      </c>
      <c r="L65" s="217">
        <f t="shared" si="7"/>
        <v>0</v>
      </c>
      <c r="M65"/>
      <c r="N65" s="223"/>
      <c r="O65" s="476"/>
      <c r="P65" s="141"/>
      <c r="Q65" s="195"/>
      <c r="R65" s="283"/>
      <c r="S65" s="283"/>
      <c r="T65" s="283"/>
      <c r="U65" s="283"/>
      <c r="V65" s="283"/>
      <c r="W65" s="283"/>
    </row>
    <row r="66" spans="1:23" s="16" customFormat="1" ht="58.2" customHeight="1" x14ac:dyDescent="0.3">
      <c r="A66" s="470">
        <f>'Unit Data from Audit Worksheet'!A79</f>
        <v>32</v>
      </c>
      <c r="B66" s="471" t="str">
        <f>'Unit Data from Audit Worksheet'!C79</f>
        <v>Combined Totals of all Proprietary Funds - Revenue, Expenses, Changes in Net Position</v>
      </c>
      <c r="C66" s="470" t="str">
        <f>'Unit Data from Audit Worksheet'!D79</f>
        <v>Combined Totals of all proprietary Funds - Depreciation &amp; Amortization Expense</v>
      </c>
      <c r="D66" s="472"/>
      <c r="E66" s="473">
        <f>'Unit Data from Audit Worksheet'!F79</f>
        <v>0</v>
      </c>
      <c r="F66" s="170"/>
      <c r="G66" s="474"/>
      <c r="H66" s="170"/>
      <c r="I66" s="20"/>
      <c r="J66" s="478">
        <v>32</v>
      </c>
      <c r="K66" s="479" t="s">
        <v>448</v>
      </c>
      <c r="L66" s="217">
        <f t="shared" si="7"/>
        <v>0</v>
      </c>
      <c r="M66"/>
      <c r="N66" s="223"/>
      <c r="O66" s="476"/>
      <c r="P66" s="141"/>
      <c r="Q66" s="195"/>
      <c r="R66" s="283"/>
      <c r="S66" s="283"/>
      <c r="T66" s="283"/>
      <c r="U66" s="283"/>
      <c r="V66" s="283"/>
      <c r="W66" s="283"/>
    </row>
    <row r="67" spans="1:23" s="16" customFormat="1" ht="88.8" customHeight="1" x14ac:dyDescent="0.3">
      <c r="A67" s="470">
        <f>'Unit Data from Audit Worksheet'!A80</f>
        <v>31</v>
      </c>
      <c r="B67" s="471" t="str">
        <f>'Unit Data from Audit Worksheet'!C80</f>
        <v>Combined Totals of all Proprietary Funds - Revenue, Expenses, Changes in Net Position</v>
      </c>
      <c r="C67" s="470" t="str">
        <f>'Unit Data from Audit Worksheet'!D80</f>
        <v>Combined Totals of all Proprietary Funds - Change in net position - (increase in net position is recorded as a positive and a decrease in net position is recorded as a negative)</v>
      </c>
      <c r="D67" s="472"/>
      <c r="E67" s="473">
        <f>'Unit Data from Audit Worksheet'!F80</f>
        <v>0</v>
      </c>
      <c r="F67" s="170"/>
      <c r="G67" s="474"/>
      <c r="H67" s="170"/>
      <c r="I67" s="20"/>
      <c r="J67" s="478">
        <v>31</v>
      </c>
      <c r="K67" s="479" t="s">
        <v>449</v>
      </c>
      <c r="L67" s="217">
        <f t="shared" si="7"/>
        <v>0</v>
      </c>
      <c r="M67"/>
      <c r="N67" s="223"/>
      <c r="O67" s="476"/>
      <c r="P67" s="141"/>
      <c r="Q67" s="195"/>
      <c r="R67" s="283"/>
      <c r="S67" s="283"/>
      <c r="T67" s="283"/>
      <c r="U67" s="283"/>
      <c r="V67" s="283"/>
      <c r="W67" s="283"/>
    </row>
    <row r="68" spans="1:23" s="16" customFormat="1" ht="63" customHeight="1" x14ac:dyDescent="0.3">
      <c r="A68" s="470">
        <f>'Unit Data from Audit Worksheet'!A81</f>
        <v>193</v>
      </c>
      <c r="B68" s="471" t="str">
        <f>'Unit Data from Audit Worksheet'!C81</f>
        <v>Combined Proprietary Funds - Change in Cash Flow Statement</v>
      </c>
      <c r="C68" s="470" t="str">
        <f>'Unit Data from Audit Worksheet'!D81</f>
        <v>Combined Totals of all Proprietary Funds - Capital Contributions</v>
      </c>
      <c r="D68" s="472"/>
      <c r="E68" s="473">
        <f>'Unit Data from Audit Worksheet'!F81</f>
        <v>0</v>
      </c>
      <c r="F68" s="170"/>
      <c r="G68" s="474"/>
      <c r="H68" s="170"/>
      <c r="I68" s="20"/>
      <c r="J68" s="478">
        <v>193</v>
      </c>
      <c r="K68" s="479" t="s">
        <v>110</v>
      </c>
      <c r="L68" s="217">
        <f t="shared" si="7"/>
        <v>0</v>
      </c>
      <c r="M68"/>
      <c r="N68" s="223"/>
      <c r="O68" s="476"/>
      <c r="P68" s="141"/>
      <c r="Q68" s="195"/>
      <c r="R68" s="283"/>
      <c r="S68" s="283"/>
      <c r="T68" s="283"/>
      <c r="U68" s="283"/>
      <c r="V68" s="283"/>
      <c r="W68" s="283"/>
    </row>
    <row r="69" spans="1:23" s="16" customFormat="1" ht="61.8" customHeight="1" x14ac:dyDescent="0.3">
      <c r="A69" s="470">
        <f>'Unit Data from Audit Worksheet'!A82</f>
        <v>33</v>
      </c>
      <c r="B69" s="471" t="str">
        <f>'Unit Data from Audit Worksheet'!C82</f>
        <v>Combined Proprietary Funds - Change in Cash Flow Statement</v>
      </c>
      <c r="C69" s="470" t="str">
        <f>'Unit Data from Audit Worksheet'!D82</f>
        <v>Combined Totals of all Proprietary Funds - Cash Flow from Operating</v>
      </c>
      <c r="D69" s="472"/>
      <c r="E69" s="473">
        <f>'Unit Data from Audit Worksheet'!F82</f>
        <v>0</v>
      </c>
      <c r="F69" s="170"/>
      <c r="G69" s="474"/>
      <c r="H69" s="170"/>
      <c r="I69" s="20"/>
      <c r="J69" s="478">
        <v>33</v>
      </c>
      <c r="K69" s="479" t="s">
        <v>109</v>
      </c>
      <c r="L69" s="217">
        <f t="shared" si="7"/>
        <v>0</v>
      </c>
      <c r="M69"/>
      <c r="N69" s="223"/>
      <c r="O69" s="476"/>
      <c r="P69" s="141"/>
      <c r="Q69" s="195"/>
      <c r="R69" s="283"/>
      <c r="S69" s="283"/>
      <c r="T69" s="283"/>
      <c r="U69" s="283"/>
      <c r="V69" s="283"/>
      <c r="W69" s="283"/>
    </row>
    <row r="70" spans="1:23" ht="79.8" customHeight="1" x14ac:dyDescent="0.3">
      <c r="A70" s="155">
        <f>'Unit Data from Audit Worksheet'!A84</f>
        <v>512</v>
      </c>
      <c r="B70" s="168" t="str">
        <f>'Unit Data from Audit Worksheet'!C84</f>
        <v>Fiduciary Statements</v>
      </c>
      <c r="C70" s="154" t="str">
        <f>'Unit Data from Audit Worksheet'!D84</f>
        <v>Cash and investments.  
Include:  unrestricted and restricted.  
                   cash and investments held 
                   by a third party</v>
      </c>
      <c r="D70" s="173"/>
      <c r="E70" s="174">
        <f>'Unit Data from Audit Worksheet'!F84</f>
        <v>0</v>
      </c>
      <c r="F70" s="167">
        <f>IF(L70&lt;0,"Error: Number is normally positive.",)</f>
        <v>0</v>
      </c>
      <c r="G70" s="169"/>
      <c r="H70" s="166"/>
      <c r="I70" s="20"/>
      <c r="J70" s="165">
        <v>512</v>
      </c>
      <c r="K70" s="164" t="s">
        <v>101</v>
      </c>
      <c r="L70" s="204">
        <f t="shared" ref="L70:L84" si="8">IF(D70="",E70,D70)</f>
        <v>0</v>
      </c>
      <c r="P70" s="142"/>
    </row>
    <row r="71" spans="1:23" s="16" customFormat="1" ht="102.75" customHeight="1" x14ac:dyDescent="0.3">
      <c r="A71" s="155">
        <f>'Unit Data from Audit Worksheet'!A86</f>
        <v>535</v>
      </c>
      <c r="B71" s="168" t="str">
        <f>'Unit Data from Audit Worksheet'!C86</f>
        <v>Cash and Investment Note</v>
      </c>
      <c r="C71" s="154" t="str">
        <f>'Unit Data from Audit Worksheet'!D86</f>
        <v>Cash and Investment - Please list the book value of any unspent debt proceeds (bonds, installment, etc.) in any funds as of June 30.  This information may be on the face of your statements or in the notes</v>
      </c>
      <c r="D71" s="173"/>
      <c r="E71" s="174">
        <f>'Unit Data from Audit Worksheet'!F86</f>
        <v>0</v>
      </c>
      <c r="F71" s="56" t="str">
        <f>IF(L71&gt;1,,"Reminder: Please make sure you have entered all cash and investments from bond proceeds, if applicable")</f>
        <v>Reminder: Please make sure you have entered all cash and investments from bond proceeds, if applicable</v>
      </c>
      <c r="G71" s="169"/>
      <c r="H71" s="166"/>
      <c r="I71" s="20"/>
      <c r="J71" s="165">
        <v>535</v>
      </c>
      <c r="K71" s="37" t="s">
        <v>102</v>
      </c>
      <c r="L71" s="204">
        <f t="shared" si="8"/>
        <v>0</v>
      </c>
      <c r="M71"/>
      <c r="P71" s="142"/>
      <c r="Q71" s="195"/>
      <c r="R71" s="2"/>
      <c r="S71" s="2"/>
      <c r="T71" s="2"/>
      <c r="U71" s="2"/>
      <c r="V71" s="2"/>
      <c r="W71" s="2"/>
    </row>
    <row r="72" spans="1:23" ht="60.6" customHeight="1" x14ac:dyDescent="0.3">
      <c r="A72" s="155">
        <f>'Unit Data from Audit Worksheet'!A90</f>
        <v>334</v>
      </c>
      <c r="B72" s="168" t="str">
        <f>'Unit Data from Audit Worksheet'!C90</f>
        <v>Gov.-Capital Assets Schedule in the Notes</v>
      </c>
      <c r="C72" s="154" t="str">
        <f>'Unit Data from Audit Worksheet'!D90</f>
        <v>Gross value.  
Exclude non-depreciable.</v>
      </c>
      <c r="D72" s="173"/>
      <c r="E72" s="174">
        <f>'Unit Data from Audit Worksheet'!F90</f>
        <v>0</v>
      </c>
      <c r="F72" s="56"/>
      <c r="G72" s="169"/>
      <c r="H72" s="166"/>
      <c r="I72" s="20"/>
      <c r="J72" s="165">
        <v>334</v>
      </c>
      <c r="K72" s="37" t="s">
        <v>105</v>
      </c>
      <c r="L72" s="204">
        <f t="shared" si="8"/>
        <v>0</v>
      </c>
      <c r="P72" s="142"/>
    </row>
    <row r="73" spans="1:23" ht="66.599999999999994" customHeight="1" x14ac:dyDescent="0.3">
      <c r="A73" s="155">
        <f>'Unit Data from Audit Worksheet'!A91</f>
        <v>373</v>
      </c>
      <c r="B73" s="168" t="str">
        <f>'Unit Data from Audit Worksheet'!C91</f>
        <v>Gov.-Capital Assets Schedule in the Notes</v>
      </c>
      <c r="C73" s="154" t="str">
        <f>'Unit Data from Audit Worksheet'!D91</f>
        <v>Accumulated depreciation</v>
      </c>
      <c r="D73" s="173"/>
      <c r="E73" s="174">
        <f>'Unit Data from Audit Worksheet'!F91</f>
        <v>0</v>
      </c>
      <c r="F73" s="56"/>
      <c r="G73" s="169"/>
      <c r="H73" s="166"/>
      <c r="I73" s="20"/>
      <c r="J73" s="165">
        <v>373</v>
      </c>
      <c r="K73" s="36" t="s">
        <v>125</v>
      </c>
      <c r="L73" s="204">
        <f t="shared" si="8"/>
        <v>0</v>
      </c>
      <c r="P73" s="142"/>
    </row>
    <row r="74" spans="1:23" ht="82.2" customHeight="1" x14ac:dyDescent="0.3">
      <c r="A74" s="155">
        <f>'Unit Data from Audit Worksheet'!A93</f>
        <v>622</v>
      </c>
      <c r="B74" s="168" t="str">
        <f>'Unit Data from Audit Worksheet'!C93</f>
        <v>FS., Pension note or RSI</v>
      </c>
      <c r="C74" s="168" t="str">
        <f>'Unit Data from Audit Worksheet'!D93</f>
        <v xml:space="preserve">Unit's Share of Net Pension Liability ($s)
- unit of government is a participating employer in the State's TSERS (Teachers' and State Employees' Retirement System) or the LGERS (Local Governmental Employees' Retirement System).  </v>
      </c>
      <c r="D74" s="173"/>
      <c r="E74" s="174">
        <f>'Unit Data from Audit Worksheet'!F93</f>
        <v>0</v>
      </c>
      <c r="F74" s="167"/>
      <c r="G74" s="169"/>
      <c r="H74" s="166"/>
      <c r="I74" s="20"/>
      <c r="J74" s="165">
        <v>622</v>
      </c>
      <c r="K74" s="171" t="s">
        <v>158</v>
      </c>
      <c r="L74" s="204">
        <f t="shared" si="8"/>
        <v>0</v>
      </c>
      <c r="P74" s="142"/>
      <c r="S74" s="16"/>
      <c r="T74" s="16"/>
      <c r="U74" s="16"/>
      <c r="V74" s="16"/>
    </row>
    <row r="75" spans="1:23" ht="138.75" customHeight="1" x14ac:dyDescent="0.3">
      <c r="A75" s="155">
        <f>'Unit Data from Audit Worksheet'!A94</f>
        <v>577</v>
      </c>
      <c r="B75" s="168" t="str">
        <f>'Unit Data from Audit Worksheet'!C94</f>
        <v>Pension Notes</v>
      </c>
      <c r="C75" s="168" t="str">
        <f>'Unit Data from Audit Worksheet'!D94</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from drop down list.
</v>
      </c>
      <c r="D75" s="173"/>
      <c r="E75" s="174">
        <f>'Unit Data from Audit Worksheet'!F94</f>
        <v>0</v>
      </c>
      <c r="F75" s="167"/>
      <c r="G75" s="169"/>
      <c r="H75" s="166"/>
      <c r="I75" s="20"/>
      <c r="J75" s="165">
        <v>577</v>
      </c>
      <c r="K75" s="171" t="s">
        <v>141</v>
      </c>
      <c r="L75" s="204">
        <f t="shared" si="8"/>
        <v>0</v>
      </c>
      <c r="P75" s="142"/>
      <c r="S75" s="16"/>
      <c r="T75" s="16"/>
      <c r="U75" s="16"/>
      <c r="V75" s="16"/>
    </row>
    <row r="76" spans="1:23" ht="115.5" customHeight="1" x14ac:dyDescent="0.3">
      <c r="A76" s="227">
        <f>'Unit Data from Audit Worksheet'!A96</f>
        <v>598</v>
      </c>
      <c r="B76" s="168" t="str">
        <f>'Unit Data from Audit Worksheet'!C96</f>
        <v>LEO Note</v>
      </c>
      <c r="C76" s="154" t="str">
        <f>'Unit Data from Audit Worksheet'!D96</f>
        <v>Amount the unit paid out in benefits under LEO special separation allowance to retired law enforcement officers this fiscal year if you report under GASB 68 or GASB 73.</v>
      </c>
      <c r="D76" s="173"/>
      <c r="E76" s="174">
        <f>'Unit Data from Audit Worksheet'!F96</f>
        <v>0</v>
      </c>
      <c r="F76" s="167">
        <f>IF(L76&lt;0,"Error: Enter as a positive.",)</f>
        <v>0</v>
      </c>
      <c r="G76" s="169"/>
      <c r="H76" s="166"/>
      <c r="I76" s="20"/>
      <c r="J76" s="165">
        <v>598</v>
      </c>
      <c r="K76" s="60" t="s">
        <v>146</v>
      </c>
      <c r="L76" s="204">
        <f t="shared" si="8"/>
        <v>0</v>
      </c>
      <c r="P76" s="142"/>
      <c r="S76" s="16"/>
      <c r="T76" s="16"/>
      <c r="U76" s="16"/>
      <c r="V76" s="16"/>
    </row>
    <row r="77" spans="1:23" ht="84" customHeight="1" x14ac:dyDescent="0.3">
      <c r="A77" s="155">
        <f>'Unit Data from Audit Worksheet'!A97</f>
        <v>599</v>
      </c>
      <c r="B77" s="168" t="str">
        <f>'Unit Data from Audit Worksheet'!C97</f>
        <v>LEO Note</v>
      </c>
      <c r="C77" s="154" t="str">
        <f>'Unit Data from Audit Worksheet'!D97</f>
        <v>The total LEO pension liability if you report under GASB 68 or GASB 73.</v>
      </c>
      <c r="D77" s="173"/>
      <c r="E77" s="174">
        <f>'Unit Data from Audit Worksheet'!F97</f>
        <v>0</v>
      </c>
      <c r="F77" s="167">
        <f>IF(L77&lt;0,"Error: Enter as a positive.",)</f>
        <v>0</v>
      </c>
      <c r="G77" s="169"/>
      <c r="H77" s="166"/>
      <c r="I77" s="20"/>
      <c r="J77" s="165">
        <v>599</v>
      </c>
      <c r="K77" s="59" t="s">
        <v>145</v>
      </c>
      <c r="L77" s="204">
        <f t="shared" si="8"/>
        <v>0</v>
      </c>
      <c r="P77" s="142"/>
    </row>
    <row r="78" spans="1:23" ht="102.75" customHeight="1" x14ac:dyDescent="0.3">
      <c r="A78" s="155">
        <f>'Unit Data from Audit Worksheet'!A98</f>
        <v>602</v>
      </c>
      <c r="B78" s="168" t="str">
        <f>'Unit Data from Audit Worksheet'!C98</f>
        <v>LEO Note</v>
      </c>
      <c r="C78" s="154" t="str">
        <f>'Unit Data from Audit Worksheet'!D98</f>
        <v>If you have LEO pension assets and are reporting under GASB 68 please enter "Plan Fiduciary Net Position" which can be found on your RSI schedules and the Notes.</v>
      </c>
      <c r="D78" s="173"/>
      <c r="E78" s="174">
        <f>'Unit Data from Audit Worksheet'!F98</f>
        <v>0</v>
      </c>
      <c r="F78" s="167">
        <f>IF(L78&lt;0,"Error: Enter as a positive.",)</f>
        <v>0</v>
      </c>
      <c r="G78" s="169"/>
      <c r="H78" s="166"/>
      <c r="I78" s="20"/>
      <c r="J78" s="165">
        <v>602</v>
      </c>
      <c r="K78" s="18" t="s">
        <v>147</v>
      </c>
      <c r="L78" s="204">
        <f t="shared" si="8"/>
        <v>0</v>
      </c>
      <c r="P78" s="142"/>
    </row>
    <row r="79" spans="1:23" ht="123" customHeight="1" x14ac:dyDescent="0.3">
      <c r="A79" s="155">
        <f>'Unit Data from Audit Worksheet'!A99</f>
        <v>619</v>
      </c>
      <c r="B79" s="168" t="str">
        <f>'Unit Data from Audit Worksheet'!C99</f>
        <v>LEO
RSI</v>
      </c>
      <c r="C79" s="60" t="str">
        <f>'Unit Data from Audit Worksheet'!D99</f>
        <v>LEOSSA – What is the plan’s fiduciary net position as a percentage of the total pension liability?  Please enter as percentage value; for example, 83.5% should be entered as 83.5.  If assets have not been set aside in a trust, please enter 0.0</v>
      </c>
      <c r="D79" s="61"/>
      <c r="E79" s="96">
        <f>'Unit Data from Audit Worksheet'!F99</f>
        <v>0</v>
      </c>
      <c r="F79" s="167"/>
      <c r="G79" s="169"/>
      <c r="H79" s="65"/>
      <c r="I79" s="20"/>
      <c r="J79" s="157">
        <v>619</v>
      </c>
      <c r="K79" s="64" t="s">
        <v>206</v>
      </c>
      <c r="L79" s="565">
        <f t="shared" si="8"/>
        <v>0</v>
      </c>
      <c r="P79" s="142"/>
    </row>
    <row r="80" spans="1:23" s="16" customFormat="1" ht="127.5" customHeight="1" x14ac:dyDescent="0.3">
      <c r="A80" s="227">
        <f>'Unit Data from Audit Worksheet'!A101</f>
        <v>547</v>
      </c>
      <c r="B80" s="168" t="str">
        <f>'Unit Data from Audit Worksheet'!C101</f>
        <v>OPEB Note</v>
      </c>
      <c r="C80" s="168" t="str">
        <f>'Unit Data from Audit Worksheet'!D101</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v>
      </c>
      <c r="D80" s="173"/>
      <c r="E80" s="174">
        <f>'Unit Data from Audit Worksheet'!F101</f>
        <v>0</v>
      </c>
      <c r="F80" s="167" t="str">
        <f>IF(L83&lt;1,"Please answer this question","")</f>
        <v>Please answer this question</v>
      </c>
      <c r="G80" s="169"/>
      <c r="H80" s="166"/>
      <c r="I80" s="20"/>
      <c r="J80" s="165">
        <v>547</v>
      </c>
      <c r="K80" s="230" t="s">
        <v>119</v>
      </c>
      <c r="L80" s="566">
        <f t="shared" si="8"/>
        <v>0</v>
      </c>
      <c r="M80"/>
      <c r="P80" s="143"/>
      <c r="Q80" s="195"/>
      <c r="R80" s="2"/>
      <c r="S80" s="2"/>
      <c r="T80" s="2"/>
      <c r="U80" s="2"/>
      <c r="V80" s="2"/>
      <c r="W80" s="2"/>
    </row>
    <row r="81" spans="1:23" s="16" customFormat="1" ht="99" customHeight="1" x14ac:dyDescent="0.3">
      <c r="A81" s="155">
        <f>'Unit Data from Audit Worksheet'!A102</f>
        <v>659</v>
      </c>
      <c r="B81" s="168" t="str">
        <f>'Unit Data from Audit Worksheet'!C102</f>
        <v>OPEB
 Note or RSI</v>
      </c>
      <c r="C81" s="154" t="str">
        <f>'Unit Data from Audit Worksheet'!D102</f>
        <v>Total OPEB benefits - total OPEB liability
If you do not provide benefit, please enter 0</v>
      </c>
      <c r="D81" s="173"/>
      <c r="E81" s="174">
        <f>'Unit Data from Audit Worksheet'!F102</f>
        <v>0</v>
      </c>
      <c r="F81" s="167">
        <f>IF(L81&lt;0,"Error: Enter as a positive.",)</f>
        <v>0</v>
      </c>
      <c r="G81" s="231" t="s">
        <v>651</v>
      </c>
      <c r="H81" s="166"/>
      <c r="I81" s="20"/>
      <c r="J81" s="157">
        <v>659</v>
      </c>
      <c r="K81" s="156" t="s">
        <v>190</v>
      </c>
      <c r="L81" s="567">
        <f t="shared" si="8"/>
        <v>0</v>
      </c>
      <c r="M81"/>
      <c r="P81" s="143"/>
      <c r="Q81" s="195"/>
      <c r="R81" s="2"/>
      <c r="S81" s="2"/>
      <c r="T81" s="2"/>
      <c r="U81" s="2"/>
      <c r="V81" s="2"/>
      <c r="W81" s="2"/>
    </row>
    <row r="82" spans="1:23" s="16" customFormat="1" ht="131.25" customHeight="1" x14ac:dyDescent="0.3">
      <c r="A82" s="155">
        <f>'Unit Data from Audit Worksheet'!A103</f>
        <v>660</v>
      </c>
      <c r="B82" s="168" t="str">
        <f>'Unit Data from Audit Worksheet'!C103</f>
        <v>OPEB
 Note or RSI</v>
      </c>
      <c r="C82" s="154" t="str">
        <f>'Unit Data from Audit Worksheet'!D103</f>
        <v>Total OPEB benefits- OPEB plan fiduciary net position
If no fiduciary net position, enter 0</v>
      </c>
      <c r="D82" s="173"/>
      <c r="E82" s="174">
        <f>'Unit Data from Audit Worksheet'!F103</f>
        <v>0</v>
      </c>
      <c r="F82" s="163">
        <f>IF(L82&lt;0,"Note: Number is normally positive.",)</f>
        <v>0</v>
      </c>
      <c r="G82" s="231" t="s">
        <v>651</v>
      </c>
      <c r="H82" s="166"/>
      <c r="I82" s="20"/>
      <c r="J82" s="157">
        <v>660</v>
      </c>
      <c r="K82" s="156" t="s">
        <v>191</v>
      </c>
      <c r="L82" s="567">
        <f t="shared" si="8"/>
        <v>0</v>
      </c>
      <c r="M82"/>
      <c r="P82" s="143"/>
      <c r="Q82" s="195"/>
      <c r="R82" s="2"/>
      <c r="S82" s="2"/>
      <c r="T82" s="2"/>
      <c r="U82" s="2"/>
      <c r="V82" s="2"/>
      <c r="W82" s="2"/>
    </row>
    <row r="83" spans="1:23" ht="134.25" customHeight="1" x14ac:dyDescent="0.3">
      <c r="A83" s="155">
        <f>'Unit Data from Audit Worksheet'!A104</f>
        <v>661</v>
      </c>
      <c r="B83" s="168" t="str">
        <f>'Unit Data from Audit Worksheet'!C104</f>
        <v>OPEB
RSI</v>
      </c>
      <c r="C83" s="154" t="str">
        <f>'Unit Data from Audit Worksheet'!D104</f>
        <v>Total OPEB benefits - What is the plan’s fiduciary net position as a percentage of the total OPEB liability?  Please enter as percentage value; for example, 83.5% should be entered as 83.5.  If assets have not been set aside in a trust, please enter 0.0</v>
      </c>
      <c r="D83" s="61"/>
      <c r="E83" s="153">
        <f>'Unit Data from Audit Worksheet'!F104</f>
        <v>0</v>
      </c>
      <c r="F83" s="167" t="str">
        <f>IF(H83=L83,"","Column L does not equal Column H")</f>
        <v/>
      </c>
      <c r="G83" s="231" t="s">
        <v>651</v>
      </c>
      <c r="H83" s="109">
        <f>ROUND(IFERROR((L82/L81)*100,0),1)</f>
        <v>0</v>
      </c>
      <c r="I83" s="20"/>
      <c r="J83" s="157">
        <v>661</v>
      </c>
      <c r="K83" s="171" t="s">
        <v>192</v>
      </c>
      <c r="L83" s="572">
        <f>IF(D83="",E83,D83)</f>
        <v>0</v>
      </c>
      <c r="P83" s="143"/>
    </row>
    <row r="84" spans="1:23" ht="84.75" customHeight="1" x14ac:dyDescent="0.3">
      <c r="A84" s="232">
        <f>'Unit Data from Audit Worksheet'!A107</f>
        <v>6</v>
      </c>
      <c r="B84" s="32" t="str">
        <f>'Unit Data from Audit Worksheet'!C107</f>
        <v>Fund Balance Note</v>
      </c>
      <c r="C84" s="213" t="str">
        <f>'Unit Data from Audit Worksheet'!D107</f>
        <v>General Fund -  Total Encumbrances.  You will probably have to refer to the note disclosure where the amount of encumbrances is listed.</v>
      </c>
      <c r="D84" s="173"/>
      <c r="E84" s="99">
        <f>'Unit Data from Audit Worksheet'!F107</f>
        <v>0</v>
      </c>
      <c r="F84" s="19">
        <f>IF(L84&lt;0,"Error: Enter as a positive.",)</f>
        <v>0</v>
      </c>
      <c r="G84" s="45"/>
      <c r="H84" s="166"/>
      <c r="I84" s="20"/>
      <c r="J84" s="21">
        <v>6</v>
      </c>
      <c r="K84" s="84" t="s">
        <v>103</v>
      </c>
      <c r="L84" s="566">
        <f t="shared" si="8"/>
        <v>0</v>
      </c>
      <c r="P84" s="145"/>
    </row>
    <row r="85" spans="1:23" ht="87.75" customHeight="1" x14ac:dyDescent="0.3">
      <c r="A85" s="155">
        <f>'Unit Data from Audit Worksheet'!A109</f>
        <v>620</v>
      </c>
      <c r="B85" s="168"/>
      <c r="C85" s="154" t="str">
        <f>'Unit Data from Audit Worksheet'!D109</f>
        <v>Do you expect to issue debt requiring LGC approval within 12 months from the date that the audit is submitted - select "1" for yes and "2" for no from drop down list.</v>
      </c>
      <c r="D85" s="173"/>
      <c r="E85" s="101">
        <f>'Unit Data from Audit Worksheet'!F109</f>
        <v>0</v>
      </c>
      <c r="F85" s="167"/>
      <c r="G85" s="169"/>
      <c r="H85" s="166"/>
      <c r="I85" s="20"/>
      <c r="J85" s="67">
        <v>620</v>
      </c>
      <c r="K85" s="36" t="s">
        <v>237</v>
      </c>
      <c r="L85" s="566">
        <f t="shared" ref="L85:L97" si="9">IF(D85="",E85,D85)</f>
        <v>0</v>
      </c>
      <c r="N85" s="86"/>
      <c r="P85" s="145"/>
    </row>
    <row r="86" spans="1:23" ht="87.75" customHeight="1" x14ac:dyDescent="0.3">
      <c r="A86" s="155">
        <f>'TD Info Completed by Auditor'!A9</f>
        <v>906</v>
      </c>
      <c r="B86" s="83" t="s">
        <v>236</v>
      </c>
      <c r="C86" s="155" t="str">
        <f>'TD Info Completed by Auditor'!B9</f>
        <v>Is the Independent Auditor's Report Opinion Unmodified?</v>
      </c>
      <c r="D86" s="173"/>
      <c r="E86" s="157">
        <f>IF(+'TD Info Completed by Auditor'!C9="Yes",1,IF(+'TD Info Completed by Auditor'!C9="No",2,IF(+'TD Info Completed by Auditor'!C9="N/A",3,0)))</f>
        <v>0</v>
      </c>
      <c r="F86" s="167"/>
      <c r="G86" s="169"/>
      <c r="H86" s="166"/>
      <c r="I86" s="20"/>
      <c r="J86" s="132">
        <v>906</v>
      </c>
      <c r="K86" s="36" t="s">
        <v>226</v>
      </c>
      <c r="L86" s="568">
        <f t="shared" si="9"/>
        <v>0</v>
      </c>
      <c r="N86" s="185" t="s">
        <v>251</v>
      </c>
      <c r="P86" s="141"/>
    </row>
    <row r="87" spans="1:23" ht="87.75" customHeight="1" x14ac:dyDescent="0.3">
      <c r="A87" s="155">
        <f>'TD Info Completed by Auditor'!A10</f>
        <v>907</v>
      </c>
      <c r="B87" s="83" t="s">
        <v>236</v>
      </c>
      <c r="C87" s="155" t="str">
        <f>'TD Info Completed by Auditor'!B10</f>
        <v xml:space="preserve">Is there a finding for lack of segregation of duties at this unit? </v>
      </c>
      <c r="D87" s="173"/>
      <c r="E87" s="157">
        <f>IF(+'TD Info Completed by Auditor'!C10="Yes",1,IF(+'TD Info Completed by Auditor'!C10="No",2,IF(+'TD Info Completed by Auditor'!C10="N/A",3,0)))</f>
        <v>0</v>
      </c>
      <c r="F87" s="167"/>
      <c r="G87" s="169"/>
      <c r="H87" s="166"/>
      <c r="I87" s="20"/>
      <c r="J87" s="132">
        <v>907</v>
      </c>
      <c r="K87" s="36" t="s">
        <v>227</v>
      </c>
      <c r="L87" s="568">
        <f t="shared" si="9"/>
        <v>0</v>
      </c>
      <c r="N87" s="185" t="s">
        <v>251</v>
      </c>
      <c r="P87" s="142"/>
    </row>
    <row r="88" spans="1:23" s="283" customFormat="1" ht="104.4" customHeight="1" x14ac:dyDescent="0.3">
      <c r="A88" s="155">
        <f>'TD Info Completed by Auditor'!A11</f>
        <v>1058</v>
      </c>
      <c r="B88" s="83"/>
      <c r="C88" s="155" t="str">
        <f>'TD Info Completed by Auditor'!B11</f>
        <v>Did your audit disclose as a finding any statutory violations? (not including budget violations) (Yes or No) If the answer  is "Yes", review whether this needs to be disclosed in the Stewardship, Compliance and Accountability Note</v>
      </c>
      <c r="D88" s="173"/>
      <c r="E88" s="157">
        <f>IF(+'TD Info Completed by Auditor'!C11="Yes",1,IF(+'TD Info Completed by Auditor'!C11="No",2,IF(+'TD Info Completed by Auditor'!C11="N/A",3,0)))</f>
        <v>0</v>
      </c>
      <c r="F88" s="167"/>
      <c r="G88" s="169"/>
      <c r="H88" s="166"/>
      <c r="I88" s="20"/>
      <c r="J88" s="132">
        <v>1058</v>
      </c>
      <c r="K88" s="470" t="s">
        <v>658</v>
      </c>
      <c r="L88" s="568">
        <f t="shared" si="9"/>
        <v>0</v>
      </c>
      <c r="M88"/>
      <c r="N88" s="388"/>
      <c r="P88" s="143"/>
      <c r="Q88" s="195"/>
    </row>
    <row r="89" spans="1:23" s="283" customFormat="1" ht="160.80000000000001" customHeight="1" x14ac:dyDescent="0.3">
      <c r="A89" s="155">
        <f>'TD Info Completed by Auditor'!A12</f>
        <v>1059</v>
      </c>
      <c r="B89" s="83"/>
      <c r="C89" s="155" t="str">
        <f>'TD Info Completed by Auditor'!B12</f>
        <v>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89" s="173"/>
      <c r="E89" s="157">
        <f>IF(+'TD Info Completed by Auditor'!C12="Yes",1,IF(+'TD Info Completed by Auditor'!C12="No",2,IF(+'TD Info Completed by Auditor'!C12="N/A",3,0)))</f>
        <v>0</v>
      </c>
      <c r="F89" s="167"/>
      <c r="G89" s="169"/>
      <c r="H89" s="166"/>
      <c r="I89" s="20"/>
      <c r="J89" s="132">
        <v>1059</v>
      </c>
      <c r="K89" s="470" t="s">
        <v>659</v>
      </c>
      <c r="L89" s="568">
        <f t="shared" si="9"/>
        <v>0</v>
      </c>
      <c r="M89"/>
      <c r="N89" s="388"/>
      <c r="P89" s="143"/>
      <c r="Q89" s="195"/>
    </row>
    <row r="90" spans="1:23" s="283" customFormat="1" ht="160.80000000000001" customHeight="1" x14ac:dyDescent="0.3">
      <c r="A90" s="219">
        <f>'TD Info Completed by Auditor'!A13</f>
        <v>1078</v>
      </c>
      <c r="B90" s="152"/>
      <c r="C90" s="219" t="str">
        <f>'TD Info Completed by Auditor'!B13</f>
        <v>If the answer to 1059 is "No" then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v>
      </c>
      <c r="D90" s="173"/>
      <c r="E90" s="157">
        <f>IF(+'TD Info Completed by Auditor'!C13="Yes",1,IF(+'TD Info Completed by Auditor'!C13="No",2,IF(+'TD Info Completed by Auditor'!C13="N/A",3,0)))</f>
        <v>0</v>
      </c>
      <c r="F90" s="167"/>
      <c r="G90" s="169"/>
      <c r="H90" s="166"/>
      <c r="I90" s="20"/>
      <c r="J90" s="679">
        <v>1078</v>
      </c>
      <c r="K90" s="680" t="s">
        <v>894</v>
      </c>
      <c r="L90" s="568">
        <f t="shared" si="9"/>
        <v>0</v>
      </c>
      <c r="M90" s="128"/>
      <c r="N90" s="388"/>
      <c r="P90" s="143"/>
      <c r="Q90" s="195"/>
    </row>
    <row r="91" spans="1:23" s="283" customFormat="1" ht="160.80000000000001" customHeight="1" x14ac:dyDescent="0.3">
      <c r="A91" s="219">
        <f>'TD Info Completed by Auditor'!A14</f>
        <v>1067</v>
      </c>
      <c r="B91" s="152"/>
      <c r="C91" s="219" t="str">
        <f>'TD Info Completed by Auditor'!B14</f>
        <v>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v>
      </c>
      <c r="D91" s="173"/>
      <c r="E91" s="157">
        <f>IF(+'TD Info Completed by Auditor'!C14="Yes",1,IF(+'TD Info Completed by Auditor'!C14="No",2,IF(+'TD Info Completed by Auditor'!C14="N/A",3,0)))</f>
        <v>0</v>
      </c>
      <c r="F91" s="167"/>
      <c r="G91" s="169"/>
      <c r="H91" s="166"/>
      <c r="I91" s="20"/>
      <c r="J91" s="679">
        <v>1067</v>
      </c>
      <c r="K91" s="680" t="s">
        <v>895</v>
      </c>
      <c r="L91" s="568">
        <f t="shared" si="9"/>
        <v>0</v>
      </c>
      <c r="M91" s="128"/>
      <c r="N91" s="388"/>
      <c r="P91" s="143"/>
      <c r="Q91" s="195"/>
    </row>
    <row r="92" spans="1:23" s="283" customFormat="1" ht="87.75" customHeight="1" x14ac:dyDescent="0.3">
      <c r="A92" s="155">
        <f>'TD Info Completed by Auditor'!A15</f>
        <v>951</v>
      </c>
      <c r="B92" s="83" t="s">
        <v>236</v>
      </c>
      <c r="C92" s="155" t="str">
        <f>'TD Info Completed by Auditor'!B15</f>
        <v>Is there a finding for lack of technical skills, knowledge and experience (SKE) at this unit?</v>
      </c>
      <c r="D92" s="173"/>
      <c r="E92" s="157">
        <f>IF(+'TD Info Completed by Auditor'!C15="Yes",1,IF(+'TD Info Completed by Auditor'!C15="No",2,IF(+'TD Info Completed by Auditor'!C15="N/A",3,0)))</f>
        <v>0</v>
      </c>
      <c r="F92" s="167"/>
      <c r="G92" s="169"/>
      <c r="H92" s="166"/>
      <c r="I92" s="20"/>
      <c r="J92" s="132">
        <v>951</v>
      </c>
      <c r="K92" s="36" t="s">
        <v>228</v>
      </c>
      <c r="L92" s="568">
        <f>IF(D92="",E92,D92)</f>
        <v>0</v>
      </c>
      <c r="M92"/>
      <c r="N92" s="388"/>
      <c r="P92" s="143"/>
      <c r="Q92" s="195"/>
    </row>
    <row r="93" spans="1:23" ht="87.75" customHeight="1" x14ac:dyDescent="0.3">
      <c r="A93" s="155">
        <f>'TD Info Completed by Auditor'!A16</f>
        <v>953</v>
      </c>
      <c r="B93" s="83" t="s">
        <v>236</v>
      </c>
      <c r="C93" s="155" t="str">
        <f>'TD Info Completed by Auditor'!B16</f>
        <v xml:space="preserve">Is there is a going concern finding noted in the audit report? </v>
      </c>
      <c r="D93" s="173"/>
      <c r="E93" s="157">
        <f>IF(+'TD Info Completed by Auditor'!C16="Yes",1,IF(+'TD Info Completed by Auditor'!C16="No",2,IF(+'TD Info Completed by Auditor'!C16="N/A",3,0)))</f>
        <v>0</v>
      </c>
      <c r="F93" s="167"/>
      <c r="G93" s="169"/>
      <c r="H93" s="166"/>
      <c r="I93" s="20"/>
      <c r="J93" s="132">
        <v>953</v>
      </c>
      <c r="K93" s="681" t="s">
        <v>896</v>
      </c>
      <c r="L93" s="568">
        <f t="shared" si="9"/>
        <v>0</v>
      </c>
      <c r="N93" s="185" t="s">
        <v>251</v>
      </c>
      <c r="P93" s="143"/>
    </row>
    <row r="94" spans="1:23" ht="87.75" customHeight="1" x14ac:dyDescent="0.3">
      <c r="A94" s="155">
        <f>'TD Info Completed by Auditor'!A17</f>
        <v>955</v>
      </c>
      <c r="B94" s="83" t="s">
        <v>236</v>
      </c>
      <c r="C94" s="155" t="str">
        <f>'TD Info Completed by Auditor'!B17</f>
        <v xml:space="preserve">Number of significant deficiency findings (financial statement findings only)
Exclude findings reported in questions 907, 951 
</v>
      </c>
      <c r="D94" s="173"/>
      <c r="E94" s="477">
        <f>'TD Info Completed by Auditor'!C17</f>
        <v>0</v>
      </c>
      <c r="F94" s="167"/>
      <c r="G94" s="169"/>
      <c r="H94" s="166"/>
      <c r="I94" s="20"/>
      <c r="J94" s="132">
        <v>955</v>
      </c>
      <c r="K94" s="36" t="s">
        <v>652</v>
      </c>
      <c r="L94" s="568">
        <f t="shared" si="9"/>
        <v>0</v>
      </c>
      <c r="N94" s="185" t="s">
        <v>251</v>
      </c>
      <c r="P94" s="143"/>
    </row>
    <row r="95" spans="1:23" ht="87.75" customHeight="1" x14ac:dyDescent="0.3">
      <c r="A95" s="155">
        <f>'TD Info Completed by Auditor'!A18</f>
        <v>957</v>
      </c>
      <c r="B95" s="83" t="s">
        <v>236</v>
      </c>
      <c r="C95" s="155" t="str">
        <f>'TD Info Completed by Auditor'!B18</f>
        <v xml:space="preserve">Number of material weaknesses findings (financial statements findings only)
Exclude findings reported in questions 907, 951 
</v>
      </c>
      <c r="D95" s="173"/>
      <c r="E95" s="477">
        <f>'TD Info Completed by Auditor'!C18</f>
        <v>0</v>
      </c>
      <c r="F95" s="167"/>
      <c r="G95" s="169"/>
      <c r="H95" s="166"/>
      <c r="I95" s="20"/>
      <c r="J95" s="132">
        <v>957</v>
      </c>
      <c r="K95" s="36" t="s">
        <v>653</v>
      </c>
      <c r="L95" s="568">
        <f t="shared" si="9"/>
        <v>0</v>
      </c>
      <c r="N95" s="185" t="s">
        <v>251</v>
      </c>
      <c r="P95" s="143"/>
    </row>
    <row r="96" spans="1:23" ht="192" customHeight="1" x14ac:dyDescent="0.3">
      <c r="A96" s="155">
        <f>'TD Info Completed by Auditor'!A19</f>
        <v>973</v>
      </c>
      <c r="B96" s="83" t="s">
        <v>236</v>
      </c>
      <c r="C96" s="155" t="str">
        <f>'TD Info Completed by Auditor'!B19</f>
        <v>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v>
      </c>
      <c r="D96" s="173"/>
      <c r="E96" s="477">
        <f>'TD Info Completed by Auditor'!C19</f>
        <v>0</v>
      </c>
      <c r="F96" s="167"/>
      <c r="G96" s="169"/>
      <c r="H96" s="166"/>
      <c r="I96" s="20"/>
      <c r="J96" s="132">
        <v>973</v>
      </c>
      <c r="K96" s="36" t="s">
        <v>654</v>
      </c>
      <c r="L96" s="568">
        <f>IF(D96="",E96,D96)</f>
        <v>0</v>
      </c>
      <c r="N96" s="185" t="s">
        <v>251</v>
      </c>
      <c r="P96" s="146"/>
    </row>
    <row r="97" spans="1:17" ht="87.75" customHeight="1" x14ac:dyDescent="0.3">
      <c r="A97" s="155">
        <f>'TD Info Completed by Auditor'!A20</f>
        <v>959</v>
      </c>
      <c r="B97" s="83" t="s">
        <v>236</v>
      </c>
      <c r="C97" s="155" t="str">
        <f>'TD Info Completed by Auditor'!B20</f>
        <v>Did the Unit have debt service payments deferred or restructured in this fiscal year? (does not include refinancings designed to take advantage of lower interest rates)  Select Yes, No, or NA</v>
      </c>
      <c r="D97" s="173"/>
      <c r="E97" s="157">
        <f>IF(+'TD Info Completed by Auditor'!C20="Yes",1,IF(+'TD Info Completed by Auditor'!C20="No",2,IF(+'TD Info Completed by Auditor'!C20="N/A",3,0)))</f>
        <v>0</v>
      </c>
      <c r="F97" s="167"/>
      <c r="G97" s="169"/>
      <c r="H97" s="166"/>
      <c r="I97" s="20"/>
      <c r="J97" s="132">
        <v>959</v>
      </c>
      <c r="K97" s="36" t="s">
        <v>253</v>
      </c>
      <c r="L97" s="568">
        <f t="shared" si="9"/>
        <v>0</v>
      </c>
      <c r="N97" s="185" t="s">
        <v>251</v>
      </c>
      <c r="P97" s="143"/>
    </row>
    <row r="98" spans="1:17" s="283" customFormat="1" ht="177.75" customHeight="1" x14ac:dyDescent="0.3">
      <c r="A98" s="155">
        <f>'TD Info Completed by Auditor'!A21</f>
        <v>974</v>
      </c>
      <c r="B98" s="83" t="s">
        <v>236</v>
      </c>
      <c r="C98" s="155" t="str">
        <f>'TD Info Completed by Auditor'!B21</f>
        <v>Did the Unit have any of the following occur:
1.  Bond covenants were not met
2.  Debt service payments made late?  Deferred payments authorized by LGC or other state
     agencies should not be counted as late for purposes of this question.</v>
      </c>
      <c r="D98" s="173"/>
      <c r="E98" s="157">
        <f>IF(+'TD Info Completed by Auditor'!C21="Yes",1,IF(+'TD Info Completed by Auditor'!C21="No",2,IF(+'TD Info Completed by Auditor'!C21="N/A",3,0)))</f>
        <v>0</v>
      </c>
      <c r="F98" s="167"/>
      <c r="G98" s="169"/>
      <c r="H98" s="166"/>
      <c r="I98" s="20"/>
      <c r="J98" s="132">
        <v>974</v>
      </c>
      <c r="K98" s="36" t="s">
        <v>302</v>
      </c>
      <c r="L98" s="568">
        <f t="shared" ref="L98" si="10">IF(D98="",E98,D98)</f>
        <v>0</v>
      </c>
      <c r="M98"/>
      <c r="N98" s="185" t="s">
        <v>251</v>
      </c>
      <c r="P98" s="146"/>
      <c r="Q98" s="195"/>
    </row>
    <row r="99" spans="1:17" ht="87.75" customHeight="1" x14ac:dyDescent="0.3">
      <c r="A99" s="155">
        <f>'TD Info Completed by Auditor'!A28</f>
        <v>975</v>
      </c>
      <c r="B99" s="83" t="s">
        <v>236</v>
      </c>
      <c r="C99" s="154" t="str">
        <f>'TD Info Completed by Auditor'!B28</f>
        <v>Does the Performance Indicator Print worksheet in this workbook have a red shaded cell?</v>
      </c>
      <c r="D99" s="173"/>
      <c r="E99" s="157">
        <f>IF(+'TD Info Completed by Auditor'!C28="Yes",1,IF(+'TD Info Completed by Auditor'!C28="No",2,IF(+'TD Info Completed by Auditor'!C28="N/A",3,0)))</f>
        <v>0</v>
      </c>
      <c r="F99" s="167"/>
      <c r="G99" s="169"/>
      <c r="H99" s="166"/>
      <c r="I99" s="20"/>
      <c r="J99" s="132">
        <v>975</v>
      </c>
      <c r="K99" s="36" t="s">
        <v>900</v>
      </c>
      <c r="L99" s="568">
        <f>IF(D99="",E99,D99)</f>
        <v>0</v>
      </c>
      <c r="N99" s="185" t="s">
        <v>251</v>
      </c>
      <c r="P99" s="146"/>
      <c r="Q99" s="229"/>
    </row>
    <row r="100" spans="1:17" s="283" customFormat="1" ht="87.75" customHeight="1" x14ac:dyDescent="0.3">
      <c r="A100" s="680">
        <f>'TD Info Completed by Auditor'!A30</f>
        <v>1068</v>
      </c>
      <c r="B100" s="683"/>
      <c r="C100" s="542" t="str">
        <f>'TD Info Completed by Auditor'!B30</f>
        <v xml:space="preserve">Does the unit have a self-insurance fund? </v>
      </c>
      <c r="D100" s="173"/>
      <c r="E100" s="157">
        <f>IF(+'TD Info Completed by Auditor'!C30="Yes",1,IF(+'TD Info Completed by Auditor'!C30="No",2,IF(+'TD Info Completed by Auditor'!C30="N/A",3,0)))</f>
        <v>0</v>
      </c>
      <c r="F100" s="167"/>
      <c r="G100" s="169"/>
      <c r="H100" s="166"/>
      <c r="I100" s="20"/>
      <c r="J100" s="679">
        <v>1068</v>
      </c>
      <c r="K100" s="684" t="s">
        <v>897</v>
      </c>
      <c r="L100" s="568">
        <f t="shared" ref="L100:L103" si="11">IF(D100="",E100,D100)</f>
        <v>0</v>
      </c>
      <c r="M100" s="128"/>
      <c r="N100" s="185"/>
      <c r="P100" s="146"/>
      <c r="Q100" s="229"/>
    </row>
    <row r="101" spans="1:17" s="283" customFormat="1" ht="87.75" customHeight="1" x14ac:dyDescent="0.3">
      <c r="A101" s="680">
        <f>'TD Info Completed by Auditor'!A31</f>
        <v>1069</v>
      </c>
      <c r="B101" s="683"/>
      <c r="C101" s="542" t="str">
        <f>'TD Info Completed by Auditor'!B31</f>
        <v>If the unit is self-insured for employee health care, does the unit use a qualified consultant to establish rates and appropriate reserve levels?</v>
      </c>
      <c r="D101" s="173"/>
      <c r="E101" s="157">
        <f>IF(+'TD Info Completed by Auditor'!C31="Yes",1,IF(+'TD Info Completed by Auditor'!C31="No",2,IF(+'TD Info Completed by Auditor'!C31="N/A",3,0)))</f>
        <v>0</v>
      </c>
      <c r="F101" s="167"/>
      <c r="G101" s="169"/>
      <c r="H101" s="166"/>
      <c r="I101" s="20"/>
      <c r="J101" s="679">
        <v>1069</v>
      </c>
      <c r="K101" s="684" t="s">
        <v>898</v>
      </c>
      <c r="L101" s="568">
        <f t="shared" si="11"/>
        <v>0</v>
      </c>
      <c r="M101" s="128"/>
      <c r="N101" s="185"/>
      <c r="P101" s="146"/>
      <c r="Q101" s="229"/>
    </row>
    <row r="102" spans="1:17" s="283" customFormat="1" ht="87.75" customHeight="1" x14ac:dyDescent="0.3">
      <c r="A102" s="680">
        <f>'TD Info Completed by Auditor'!A32</f>
        <v>1070</v>
      </c>
      <c r="B102" s="683"/>
      <c r="C102" s="542" t="str">
        <f>'TD Info Completed by Auditor'!B32</f>
        <v>Does the Unit have a non-state administered pension plan?
(Note - OPEB is not a pension plan.)</v>
      </c>
      <c r="D102" s="173"/>
      <c r="E102" s="157">
        <f>IF(+'TD Info Completed by Auditor'!C32="Yes",1,IF(+'TD Info Completed by Auditor'!C32="No",2,IF(+'TD Info Completed by Auditor'!C32="N/A",3,0)))</f>
        <v>0</v>
      </c>
      <c r="F102" s="167"/>
      <c r="G102" s="169"/>
      <c r="H102" s="166"/>
      <c r="I102" s="20"/>
      <c r="J102" s="679">
        <v>1070</v>
      </c>
      <c r="K102" s="684" t="s">
        <v>911</v>
      </c>
      <c r="L102" s="568">
        <f t="shared" si="11"/>
        <v>0</v>
      </c>
      <c r="M102" s="128"/>
      <c r="N102" s="185"/>
      <c r="P102" s="146"/>
      <c r="Q102" s="229"/>
    </row>
    <row r="103" spans="1:17" s="283" customFormat="1" ht="87.75" customHeight="1" x14ac:dyDescent="0.3">
      <c r="A103" s="680">
        <f>'TD Info Completed by Auditor'!A33</f>
        <v>1071</v>
      </c>
      <c r="B103" s="683"/>
      <c r="C103" s="542" t="str">
        <f>'TD Info Completed by Auditor'!B33</f>
        <v>Please list the amount of ARPA funds expended in total this fiscal year for non-capital purposes.  Enter "0" if no ARPA funds expended for this fiscal year for non-capital purposes.</v>
      </c>
      <c r="D103" s="173"/>
      <c r="E103" s="682">
        <f>'TD Info Completed by Auditor'!C33</f>
        <v>0</v>
      </c>
      <c r="F103" s="167"/>
      <c r="G103" s="169"/>
      <c r="H103" s="166"/>
      <c r="I103" s="20"/>
      <c r="J103" s="679">
        <v>1071</v>
      </c>
      <c r="K103" s="684" t="s">
        <v>899</v>
      </c>
      <c r="L103" s="568">
        <f t="shared" si="11"/>
        <v>0</v>
      </c>
      <c r="M103" s="128"/>
      <c r="N103" s="185"/>
      <c r="P103" s="146"/>
      <c r="Q103" s="229"/>
    </row>
    <row r="104" spans="1:17" ht="118.8" customHeight="1" x14ac:dyDescent="0.3">
      <c r="A104" s="233">
        <v>336</v>
      </c>
      <c r="B104" s="180"/>
      <c r="C104" s="234" t="s">
        <v>256</v>
      </c>
      <c r="D104" s="235" t="s">
        <v>245</v>
      </c>
      <c r="E104" s="236" t="s">
        <v>635</v>
      </c>
      <c r="F104" s="181" t="s">
        <v>409</v>
      </c>
      <c r="G104" s="169"/>
      <c r="H104" s="166"/>
      <c r="I104" s="20"/>
      <c r="J104" s="182">
        <v>336</v>
      </c>
      <c r="K104" s="237" t="s">
        <v>247</v>
      </c>
      <c r="L104" s="569">
        <f>L10-L11-L12-L13-L14-L15</f>
        <v>0</v>
      </c>
      <c r="N104" s="186" t="s">
        <v>246</v>
      </c>
      <c r="P104" s="146"/>
      <c r="Q104" s="229"/>
    </row>
    <row r="105" spans="1:17" ht="113.4" customHeight="1" x14ac:dyDescent="0.3">
      <c r="A105" s="238"/>
      <c r="B105" s="62"/>
      <c r="C105" s="239"/>
      <c r="D105" s="87"/>
      <c r="E105" s="95"/>
      <c r="F105" s="40"/>
      <c r="G105" s="89"/>
      <c r="H105" s="90"/>
      <c r="I105" s="20"/>
      <c r="J105" s="183">
        <v>998</v>
      </c>
      <c r="K105" s="184" t="s">
        <v>106</v>
      </c>
      <c r="L105" s="570" t="e">
        <f>VLOOKUP('Unit Data from Audit Worksheet'!D2,'Unit Names(H)'!$A$2:$C$93,3,FALSE)</f>
        <v>#N/A</v>
      </c>
      <c r="N105" s="186" t="s">
        <v>248</v>
      </c>
      <c r="P105" s="146"/>
      <c r="Q105" s="229"/>
    </row>
    <row r="106" spans="1:17" ht="56.4" customHeight="1" x14ac:dyDescent="0.3">
      <c r="A106" s="238"/>
      <c r="B106" s="62"/>
      <c r="C106" s="239"/>
      <c r="D106" s="240"/>
      <c r="E106" s="241"/>
      <c r="F106" s="242"/>
      <c r="G106" s="243"/>
      <c r="H106" s="245"/>
      <c r="I106" s="20"/>
      <c r="J106" s="108">
        <v>554</v>
      </c>
      <c r="K106" s="246" t="s">
        <v>129</v>
      </c>
      <c r="L106" s="226"/>
      <c r="N106" s="247"/>
      <c r="P106" s="146"/>
      <c r="Q106" s="229"/>
    </row>
    <row r="107" spans="1:17" ht="49.8" customHeight="1" x14ac:dyDescent="0.3">
      <c r="A107" s="238"/>
      <c r="B107" s="62"/>
      <c r="C107" s="239"/>
      <c r="D107" s="240"/>
      <c r="E107" s="241"/>
      <c r="F107" s="242"/>
      <c r="G107" s="243"/>
      <c r="H107" s="245"/>
      <c r="I107" s="20"/>
      <c r="J107" s="108">
        <v>555</v>
      </c>
      <c r="K107" s="246" t="s">
        <v>130</v>
      </c>
      <c r="L107" s="226"/>
      <c r="N107" s="247"/>
      <c r="P107" s="146"/>
      <c r="Q107" s="229"/>
    </row>
    <row r="108" spans="1:17" ht="58.2" customHeight="1" x14ac:dyDescent="0.3">
      <c r="A108" s="238"/>
      <c r="B108" s="62"/>
      <c r="C108" s="239"/>
      <c r="D108" s="240"/>
      <c r="E108" s="241"/>
      <c r="F108" s="242"/>
      <c r="G108" s="243"/>
      <c r="H108" s="245"/>
      <c r="I108" s="20"/>
      <c r="J108" s="108">
        <v>556</v>
      </c>
      <c r="K108" s="246" t="s">
        <v>131</v>
      </c>
      <c r="L108" s="226"/>
      <c r="N108" s="247"/>
      <c r="P108" s="146"/>
      <c r="Q108" s="229"/>
    </row>
    <row r="109" spans="1:17" ht="48" customHeight="1" x14ac:dyDescent="0.3">
      <c r="A109" s="238"/>
      <c r="B109" s="62"/>
      <c r="C109" s="239"/>
      <c r="D109" s="240"/>
      <c r="E109" s="241"/>
      <c r="F109" s="242"/>
      <c r="G109" s="243"/>
      <c r="H109" s="245"/>
      <c r="I109" s="20"/>
      <c r="J109" s="108">
        <v>557</v>
      </c>
      <c r="K109" s="246" t="s">
        <v>132</v>
      </c>
      <c r="L109" s="226"/>
      <c r="N109" s="247"/>
      <c r="P109" s="147"/>
    </row>
    <row r="110" spans="1:17" ht="51" customHeight="1" x14ac:dyDescent="0.3">
      <c r="A110" s="238"/>
      <c r="B110" s="62"/>
      <c r="C110" s="239"/>
      <c r="D110" s="240"/>
      <c r="E110" s="241"/>
      <c r="F110" s="242"/>
      <c r="G110" s="243"/>
      <c r="H110" s="245"/>
      <c r="I110" s="20"/>
      <c r="J110" s="108">
        <v>606</v>
      </c>
      <c r="K110" s="246" t="s">
        <v>207</v>
      </c>
      <c r="L110" s="226"/>
      <c r="N110" s="247"/>
      <c r="P110" s="147"/>
    </row>
    <row r="111" spans="1:17" ht="43.2" customHeight="1" x14ac:dyDescent="0.3">
      <c r="A111" s="238"/>
      <c r="B111" s="62"/>
      <c r="C111" s="239"/>
      <c r="D111" s="240"/>
      <c r="E111" s="241"/>
      <c r="F111" s="242"/>
      <c r="G111" s="243"/>
      <c r="H111" s="245"/>
      <c r="I111" s="20"/>
      <c r="J111" s="146">
        <v>662</v>
      </c>
      <c r="K111" s="248" t="s">
        <v>208</v>
      </c>
      <c r="L111" s="249"/>
      <c r="N111" s="247"/>
      <c r="P111" s="147"/>
    </row>
    <row r="112" spans="1:17" ht="42.6" customHeight="1" x14ac:dyDescent="0.3">
      <c r="A112" s="238"/>
      <c r="B112" s="62"/>
      <c r="C112" s="239"/>
      <c r="D112" s="240"/>
      <c r="E112" s="241"/>
      <c r="F112" s="242"/>
      <c r="G112" s="243"/>
      <c r="H112" s="245"/>
      <c r="I112" s="20"/>
      <c r="J112" s="146">
        <v>663</v>
      </c>
      <c r="K112" s="250" t="s">
        <v>209</v>
      </c>
      <c r="L112" s="249"/>
      <c r="N112" s="247"/>
      <c r="P112" s="147"/>
    </row>
    <row r="113" spans="1:23" s="16" customFormat="1" ht="22.5" customHeight="1" x14ac:dyDescent="0.3">
      <c r="A113" s="238"/>
      <c r="B113" s="62"/>
      <c r="C113" s="239"/>
      <c r="D113" s="87"/>
      <c r="E113" s="88"/>
      <c r="F113" s="40"/>
      <c r="G113" s="89"/>
      <c r="H113" s="90"/>
      <c r="I113" s="20"/>
      <c r="J113" s="91"/>
      <c r="K113" s="251"/>
      <c r="L113" s="252"/>
      <c r="M113"/>
      <c r="N113" s="185"/>
      <c r="P113" s="147"/>
      <c r="Q113" s="195"/>
      <c r="R113" s="2"/>
      <c r="S113" s="2"/>
      <c r="T113" s="2"/>
      <c r="U113" s="2"/>
      <c r="V113" s="2"/>
      <c r="W113" s="2"/>
    </row>
    <row r="114" spans="1:23" ht="99" customHeight="1" x14ac:dyDescent="0.3">
      <c r="A114" s="155">
        <f>'Unit Data from Audit Worksheet'!A111</f>
        <v>947</v>
      </c>
      <c r="B114" s="83"/>
      <c r="C114" s="154" t="str">
        <f>'Unit Data from Audit Worksheet'!D111</f>
        <v>First name of finance officer or interim finance officer (please enter “vacant” for first name if the position is currently vacant)</v>
      </c>
      <c r="D114" s="176"/>
      <c r="E114" s="121">
        <f>'Unit Data from Audit Worksheet'!F111</f>
        <v>0</v>
      </c>
      <c r="F114" s="167" t="str">
        <f>'Unit Data from Audit Worksheet'!G111</f>
        <v>Please do not leave blank</v>
      </c>
      <c r="G114" s="169"/>
      <c r="H114" s="166"/>
      <c r="I114" s="20"/>
      <c r="J114" s="110">
        <v>947</v>
      </c>
      <c r="K114" s="253" t="s">
        <v>182</v>
      </c>
      <c r="L114" s="254">
        <f t="shared" ref="L114:L124" si="12">IF(D114="",E114,D114)</f>
        <v>0</v>
      </c>
      <c r="N114" s="247"/>
      <c r="P114" s="147"/>
      <c r="Q114" s="54"/>
    </row>
    <row r="115" spans="1:23" ht="128.25" customHeight="1" x14ac:dyDescent="0.3">
      <c r="A115" s="155">
        <f>'Unit Data from Audit Worksheet'!A112</f>
        <v>948</v>
      </c>
      <c r="B115" s="83"/>
      <c r="C115" s="154" t="str">
        <f>'Unit Data from Audit Worksheet'!D112</f>
        <v>Last name of finance officer or interim finance officer (please enter “vacant” for last name if the position is currently vacant)</v>
      </c>
      <c r="D115" s="176"/>
      <c r="E115" s="255">
        <f>'Unit Data from Audit Worksheet'!F112</f>
        <v>0</v>
      </c>
      <c r="F115" s="167" t="str">
        <f>'Unit Data from Audit Worksheet'!G112</f>
        <v>Please do not leave blank</v>
      </c>
      <c r="G115" s="169"/>
      <c r="H115" s="166"/>
      <c r="I115" s="20"/>
      <c r="J115" s="110">
        <v>948</v>
      </c>
      <c r="K115" s="253" t="s">
        <v>183</v>
      </c>
      <c r="L115" s="254">
        <f t="shared" si="12"/>
        <v>0</v>
      </c>
      <c r="N115" s="247"/>
      <c r="P115" s="147"/>
    </row>
    <row r="116" spans="1:23" ht="61.5" customHeight="1" x14ac:dyDescent="0.3">
      <c r="A116" s="155">
        <f>'Unit Data from Audit Worksheet'!A113</f>
        <v>949</v>
      </c>
      <c r="B116" s="83"/>
      <c r="C116" s="154" t="str">
        <f>'Unit Data from Audit Worksheet'!D113</f>
        <v>Is the finance officer serving in a permanent role or an interim role? (select permanent/interim/vacant)</v>
      </c>
      <c r="D116" s="176"/>
      <c r="E116" s="121">
        <f>'Unit Data from Audit Worksheet'!F113</f>
        <v>0</v>
      </c>
      <c r="F116" s="167" t="str">
        <f>'Unit Data from Audit Worksheet'!G113</f>
        <v>Please do not leave blank</v>
      </c>
      <c r="G116" s="169"/>
      <c r="H116" s="166"/>
      <c r="I116" s="20"/>
      <c r="J116" s="110">
        <v>949</v>
      </c>
      <c r="K116" s="253" t="s">
        <v>202</v>
      </c>
      <c r="L116" s="254">
        <f t="shared" si="12"/>
        <v>0</v>
      </c>
      <c r="N116" s="247"/>
      <c r="P116" s="147"/>
    </row>
    <row r="117" spans="1:23" ht="93.75" customHeight="1" x14ac:dyDescent="0.3">
      <c r="A117" s="155">
        <f>'Unit Data from Audit Worksheet'!A114</f>
        <v>950</v>
      </c>
      <c r="B117" s="83"/>
      <c r="C117" s="154" t="str">
        <f>'Unit Data from Audit Worksheet'!D114</f>
        <v>Has the finance officer been formally appointed by the local government, public authority, or designated official?  (Y/N)</v>
      </c>
      <c r="D117" s="176"/>
      <c r="E117" s="121">
        <f>'Unit Data from Audit Worksheet'!F114</f>
        <v>0</v>
      </c>
      <c r="F117" s="167" t="str">
        <f>'Unit Data from Audit Worksheet'!G114</f>
        <v>Please do not leave blank</v>
      </c>
      <c r="G117" s="169"/>
      <c r="H117" s="166"/>
      <c r="I117" s="20"/>
      <c r="J117" s="110">
        <v>950</v>
      </c>
      <c r="K117" s="253" t="s">
        <v>203</v>
      </c>
      <c r="L117" s="254">
        <f t="shared" si="12"/>
        <v>0</v>
      </c>
      <c r="N117" s="247"/>
      <c r="P117" s="147"/>
    </row>
    <row r="118" spans="1:23" ht="153.75" customHeight="1" x14ac:dyDescent="0.3">
      <c r="A118" s="155">
        <f>'Unit Data from Audit Worksheet'!A115</f>
        <v>952</v>
      </c>
      <c r="B118" s="83"/>
      <c r="C118" s="154" t="str">
        <f>'Unit Data from Audit Worksheet'!D115</f>
        <v>Date on which the local government, public authority, or designated official appointed the finance officer?     Date Format  MM/DD/YYYY</v>
      </c>
      <c r="D118" s="176"/>
      <c r="E118" s="466" t="str">
        <f>IF('Unit Data from Audit Worksheet'!F115&gt;0,'Unit Data from Audit Worksheet'!F115," ")</f>
        <v xml:space="preserve"> </v>
      </c>
      <c r="F118" s="167" t="str">
        <f>'Unit Data from Audit Worksheet'!G115</f>
        <v>Leave blank if data not available</v>
      </c>
      <c r="G118" s="169"/>
      <c r="H118" s="166"/>
      <c r="I118" s="20"/>
      <c r="J118" s="110">
        <v>952</v>
      </c>
      <c r="K118" s="253" t="s">
        <v>204</v>
      </c>
      <c r="L118" s="256" t="str">
        <f t="shared" si="12"/>
        <v xml:space="preserve"> </v>
      </c>
      <c r="N118" s="247"/>
      <c r="P118" s="147"/>
    </row>
    <row r="119" spans="1:23" ht="30.75" customHeight="1" x14ac:dyDescent="0.3">
      <c r="A119" s="257">
        <f>'Unit Data from Audit Worksheet'!A123</f>
        <v>960</v>
      </c>
      <c r="B119" s="117"/>
      <c r="C119" s="118" t="str">
        <f>'Unit Data from Audit Worksheet'!B123</f>
        <v>Name of Finance Officer</v>
      </c>
      <c r="D119" s="176"/>
      <c r="E119" s="258">
        <f>'Unit Data from Audit Worksheet'!D123</f>
        <v>0</v>
      </c>
      <c r="F119" s="259" t="str">
        <f>'Unit Data from Audit Worksheet'!F123</f>
        <v>Required</v>
      </c>
      <c r="G119" s="169"/>
      <c r="H119" s="166"/>
      <c r="I119" s="20"/>
      <c r="J119" s="120">
        <v>960</v>
      </c>
      <c r="K119" s="260" t="s">
        <v>198</v>
      </c>
      <c r="L119" s="261">
        <f t="shared" si="12"/>
        <v>0</v>
      </c>
      <c r="N119" s="225"/>
      <c r="P119" s="147"/>
    </row>
    <row r="120" spans="1:23" ht="30.75" customHeight="1" x14ac:dyDescent="0.3">
      <c r="A120" s="257">
        <f>'Unit Data from Audit Worksheet'!A124</f>
        <v>962</v>
      </c>
      <c r="B120" s="117"/>
      <c r="C120" s="118" t="str">
        <f>'Unit Data from Audit Worksheet'!B124</f>
        <v>Title of Official</v>
      </c>
      <c r="D120" s="176"/>
      <c r="E120" s="258">
        <f>'Unit Data from Audit Worksheet'!D124</f>
        <v>0</v>
      </c>
      <c r="F120" s="259" t="str">
        <f>'Unit Data from Audit Worksheet'!F124</f>
        <v>Required</v>
      </c>
      <c r="G120" s="169"/>
      <c r="H120" s="166"/>
      <c r="I120" s="20"/>
      <c r="J120" s="120">
        <v>962</v>
      </c>
      <c r="K120" s="260" t="s">
        <v>178</v>
      </c>
      <c r="L120" s="261">
        <f t="shared" si="12"/>
        <v>0</v>
      </c>
      <c r="N120" s="225"/>
      <c r="P120" s="147"/>
    </row>
    <row r="121" spans="1:23" ht="30.75" customHeight="1" x14ac:dyDescent="0.3">
      <c r="A121" s="257">
        <f>'Unit Data from Audit Worksheet'!A125</f>
        <v>964</v>
      </c>
      <c r="B121" s="117"/>
      <c r="C121" s="119" t="str">
        <f>'Unit Data from Audit Worksheet'!B125</f>
        <v>Date                        (Enter as "MM/DD/YYYY")</v>
      </c>
      <c r="D121" s="176"/>
      <c r="E121" s="262">
        <f>'Unit Data from Audit Worksheet'!D125</f>
        <v>0</v>
      </c>
      <c r="F121" s="259" t="str">
        <f>'Unit Data from Audit Worksheet'!F125</f>
        <v>Required</v>
      </c>
      <c r="G121" s="400"/>
      <c r="H121" s="166"/>
      <c r="I121" s="20"/>
      <c r="J121" s="120">
        <v>964</v>
      </c>
      <c r="K121" s="260" t="s">
        <v>216</v>
      </c>
      <c r="L121" s="263">
        <f t="shared" si="12"/>
        <v>0</v>
      </c>
      <c r="N121" s="225"/>
      <c r="P121" s="147"/>
    </row>
    <row r="122" spans="1:23" ht="30.75" customHeight="1" x14ac:dyDescent="0.3">
      <c r="A122" s="257">
        <f>'Unit Data from Audit Worksheet'!A126</f>
        <v>966</v>
      </c>
      <c r="B122" s="117"/>
      <c r="C122" s="118" t="s">
        <v>410</v>
      </c>
      <c r="D122" s="176"/>
      <c r="E122" s="399" t="str">
        <f>_xlfn.TEXTJOIN(",",,TEXT('Unit Data from Audit Worksheet'!D126,"###-###-####")," "&amp;'Unit Data from Audit Worksheet'!D127)</f>
        <v xml:space="preserve">--, </v>
      </c>
      <c r="F122" s="259" t="str">
        <f>'Unit Data from Audit Worksheet'!F126</f>
        <v>Required</v>
      </c>
      <c r="G122" s="169"/>
      <c r="H122" s="166"/>
      <c r="I122" s="20"/>
      <c r="J122" s="120">
        <v>966</v>
      </c>
      <c r="K122" s="260" t="s">
        <v>180</v>
      </c>
      <c r="L122" s="261" t="str">
        <f t="shared" si="12"/>
        <v xml:space="preserve">--, </v>
      </c>
      <c r="N122" s="225"/>
      <c r="P122" s="147"/>
    </row>
    <row r="123" spans="1:23" ht="30.75" customHeight="1" x14ac:dyDescent="0.3">
      <c r="A123" s="257">
        <f>'Unit Data from Audit Worksheet'!A128</f>
        <v>968</v>
      </c>
      <c r="B123" s="117"/>
      <c r="C123" s="118" t="str">
        <f>'Unit Data from Audit Worksheet'!B128</f>
        <v>E-mail address</v>
      </c>
      <c r="D123" s="176"/>
      <c r="E123" s="258">
        <f>'Unit Data from Audit Worksheet'!D128</f>
        <v>0</v>
      </c>
      <c r="F123" s="259" t="str">
        <f>'Unit Data from Audit Worksheet'!F128</f>
        <v>Required</v>
      </c>
      <c r="G123" s="169"/>
      <c r="H123" s="166"/>
      <c r="I123" s="20"/>
      <c r="J123" s="120">
        <v>968</v>
      </c>
      <c r="K123" s="260" t="s">
        <v>181</v>
      </c>
      <c r="L123" s="261">
        <f t="shared" si="12"/>
        <v>0</v>
      </c>
      <c r="N123" s="225"/>
      <c r="P123" s="147"/>
    </row>
    <row r="124" spans="1:23" ht="75.599999999999994" customHeight="1" x14ac:dyDescent="0.3">
      <c r="A124" s="264">
        <v>980</v>
      </c>
      <c r="B124" s="180" t="s">
        <v>236</v>
      </c>
      <c r="C124" s="187" t="str">
        <f>'TD Info Completed by Auditor'!B27</f>
        <v>Date the auditor presented or plans to present Financial Performance Indicators of Concern (FPIC) to the Governing Board.  If there are no FPICs to present to the governing board,  enter "7/1/2024" to indicate that an FPIC response is not required.</v>
      </c>
      <c r="D124" s="176"/>
      <c r="E124" s="461" t="str">
        <f>IF('TD Info Completed by Auditor'!C27&gt;0,'TD Info Completed by Auditor'!C27," ")</f>
        <v xml:space="preserve"> </v>
      </c>
      <c r="F124" s="265" t="s">
        <v>250</v>
      </c>
      <c r="G124" s="169"/>
      <c r="H124" s="166"/>
      <c r="I124" s="20"/>
      <c r="J124" s="188">
        <v>980</v>
      </c>
      <c r="K124" s="189" t="s">
        <v>234</v>
      </c>
      <c r="L124" s="266" t="str">
        <f t="shared" si="12"/>
        <v xml:space="preserve"> </v>
      </c>
      <c r="N124" s="286" t="s">
        <v>251</v>
      </c>
      <c r="P124" s="147"/>
    </row>
    <row r="125" spans="1:23" s="283" customFormat="1" ht="75.599999999999994" customHeight="1" x14ac:dyDescent="0.3">
      <c r="A125" s="680">
        <f>'TD Info Completed by Auditor'!A26</f>
        <v>1079</v>
      </c>
      <c r="B125" s="680"/>
      <c r="C125" s="706" t="str">
        <f>'TD Info Completed by Auditor'!B26</f>
        <v>What date was the audit report submitted to the LGC?  (Note audit reports are due four months after fiscal year end regardless of the contract submission date.)  Enter as "MM/DD/YYYY"</v>
      </c>
      <c r="D125" s="176"/>
      <c r="E125" s="707">
        <f>'TD Info Completed by Auditor'!C26</f>
        <v>0</v>
      </c>
      <c r="F125" s="708"/>
      <c r="G125" s="169"/>
      <c r="H125" s="166"/>
      <c r="I125" s="709"/>
      <c r="J125" s="710">
        <v>1079</v>
      </c>
      <c r="K125" s="711" t="s">
        <v>905</v>
      </c>
      <c r="L125" s="712">
        <f>E125</f>
        <v>0</v>
      </c>
      <c r="M125" s="128"/>
      <c r="N125" s="286"/>
      <c r="P125" s="147"/>
      <c r="Q125" s="195"/>
    </row>
    <row r="126" spans="1:23" ht="83.4" customHeight="1" x14ac:dyDescent="0.3">
      <c r="A126" s="238"/>
      <c r="B126" s="62"/>
      <c r="C126" s="239"/>
      <c r="D126" s="240"/>
      <c r="E126" s="241"/>
      <c r="F126" s="242"/>
      <c r="G126" s="243"/>
      <c r="H126" s="244"/>
      <c r="I126" s="20"/>
      <c r="J126" s="110">
        <v>999</v>
      </c>
      <c r="K126" s="253" t="s">
        <v>107</v>
      </c>
      <c r="L126" s="571" t="e">
        <f>'Unit Data from Audit Worksheet'!D3</f>
        <v>#N/A</v>
      </c>
      <c r="N126" s="267" t="s">
        <v>912</v>
      </c>
      <c r="O126" s="267" t="s">
        <v>249</v>
      </c>
      <c r="P126" s="147"/>
    </row>
    <row r="127" spans="1:23" x14ac:dyDescent="0.3">
      <c r="A127" s="136"/>
      <c r="B127" s="136"/>
      <c r="C127" s="136"/>
      <c r="D127" s="136"/>
      <c r="E127" s="136"/>
      <c r="F127" s="136"/>
      <c r="G127" s="136"/>
      <c r="H127" s="136"/>
      <c r="I127" s="136"/>
      <c r="J127" s="2"/>
      <c r="K127" s="2"/>
      <c r="L127" s="2"/>
      <c r="N127" s="3"/>
      <c r="P127" s="147"/>
    </row>
    <row r="128" spans="1:23" s="283" customFormat="1" x14ac:dyDescent="0.3">
      <c r="A128" s="136"/>
      <c r="B128" s="136"/>
      <c r="C128" s="136"/>
      <c r="D128" s="136"/>
      <c r="E128" s="136"/>
      <c r="F128" s="136"/>
      <c r="G128" s="136"/>
      <c r="H128" s="136"/>
      <c r="I128" s="136"/>
      <c r="M128"/>
      <c r="N128" s="3"/>
      <c r="P128" s="147"/>
      <c r="Q128" s="195"/>
    </row>
    <row r="129" spans="1:16" ht="19.2" customHeight="1" x14ac:dyDescent="0.3">
      <c r="C129" s="462"/>
      <c r="D129" s="269"/>
      <c r="E129" s="270"/>
      <c r="F129" s="270"/>
      <c r="G129" s="271"/>
      <c r="H129" s="270"/>
      <c r="I129" s="272"/>
      <c r="K129" s="546" t="s">
        <v>633</v>
      </c>
      <c r="L129" s="545" t="e">
        <f>SUM(L4:L112)</f>
        <v>#N/A</v>
      </c>
      <c r="N129" s="3"/>
      <c r="P129" s="147"/>
    </row>
    <row r="130" spans="1:16" ht="18" customHeight="1" x14ac:dyDescent="0.3">
      <c r="A130"/>
      <c r="B130"/>
      <c r="C130"/>
      <c r="D130"/>
      <c r="E130"/>
      <c r="F130" s="270"/>
      <c r="G130" s="271"/>
      <c r="H130" s="270"/>
      <c r="I130" s="272"/>
      <c r="K130" s="544" t="s">
        <v>424</v>
      </c>
      <c r="L130" s="574"/>
      <c r="N130" s="3"/>
      <c r="P130" s="147"/>
    </row>
    <row r="131" spans="1:16" ht="19.2" customHeight="1" x14ac:dyDescent="0.7">
      <c r="B131" s="2"/>
      <c r="C131" s="2"/>
      <c r="D131" s="52"/>
      <c r="E131" s="66"/>
      <c r="F131" s="52"/>
      <c r="G131" s="271"/>
      <c r="H131" s="270"/>
      <c r="I131" s="272"/>
      <c r="J131" s="103"/>
      <c r="K131" s="102"/>
      <c r="L131" s="575" t="e">
        <f>L129-L130</f>
        <v>#N/A</v>
      </c>
      <c r="N131" s="3"/>
      <c r="P131" s="147"/>
    </row>
    <row r="132" spans="1:16" ht="25.2" customHeight="1" x14ac:dyDescent="0.3">
      <c r="A132" s="136"/>
      <c r="B132" s="136"/>
      <c r="C132" s="136"/>
      <c r="D132" s="136"/>
      <c r="E132" s="136"/>
      <c r="F132" s="270"/>
      <c r="G132" s="271"/>
      <c r="H132" s="270"/>
      <c r="I132" s="272"/>
      <c r="K132" s="8"/>
      <c r="L132" s="273"/>
      <c r="P132" s="147"/>
    </row>
    <row r="133" spans="1:16" x14ac:dyDescent="0.3">
      <c r="A133" s="136"/>
      <c r="B133" s="136"/>
      <c r="C133" s="136"/>
      <c r="D133" s="136"/>
      <c r="E133" s="136"/>
      <c r="F133" s="270"/>
      <c r="G133" s="271"/>
      <c r="H133" s="270"/>
      <c r="I133" s="272"/>
      <c r="K133" s="8"/>
      <c r="L133" s="273"/>
      <c r="P133" s="147"/>
    </row>
    <row r="134" spans="1:16" ht="18.75" customHeight="1" x14ac:dyDescent="0.3">
      <c r="A134" s="136"/>
      <c r="B134" s="136"/>
      <c r="C134" s="136"/>
      <c r="D134" s="136"/>
      <c r="E134" s="136"/>
      <c r="F134" s="270"/>
      <c r="G134" s="271"/>
      <c r="H134" s="270"/>
      <c r="I134" s="272"/>
      <c r="K134" s="8"/>
      <c r="L134" s="273"/>
      <c r="P134" s="147"/>
    </row>
    <row r="135" spans="1:16" ht="30.75" customHeight="1" x14ac:dyDescent="0.3">
      <c r="A135" s="136"/>
      <c r="B135" s="136"/>
      <c r="C135" s="136"/>
      <c r="D135" s="136"/>
      <c r="E135" s="136"/>
      <c r="F135" s="270"/>
      <c r="G135" s="271"/>
      <c r="H135" s="270"/>
      <c r="I135" s="272"/>
      <c r="K135" s="8"/>
      <c r="L135" s="273"/>
      <c r="P135" s="147"/>
    </row>
    <row r="136" spans="1:16" ht="30.75" customHeight="1" x14ac:dyDescent="0.3">
      <c r="A136" s="136"/>
      <c r="B136" s="136"/>
      <c r="C136" s="136"/>
      <c r="D136" s="136"/>
      <c r="E136" s="136"/>
      <c r="F136" s="270"/>
      <c r="G136" s="271"/>
      <c r="H136" s="270"/>
      <c r="I136" s="272"/>
      <c r="K136" s="8"/>
      <c r="L136" s="273"/>
      <c r="P136" s="147"/>
    </row>
    <row r="137" spans="1:16" ht="30.75" customHeight="1" x14ac:dyDescent="0.3">
      <c r="A137" s="136"/>
      <c r="B137" s="136"/>
      <c r="C137" s="136"/>
      <c r="D137" s="136"/>
      <c r="E137" s="136"/>
      <c r="F137" s="270"/>
      <c r="G137" s="271"/>
      <c r="H137" s="270"/>
      <c r="I137" s="272"/>
      <c r="K137" s="8"/>
      <c r="L137" s="273"/>
      <c r="P137" s="147"/>
    </row>
    <row r="138" spans="1:16" ht="30.75" customHeight="1" x14ac:dyDescent="0.3">
      <c r="A138" s="136"/>
      <c r="B138" s="136"/>
      <c r="C138" s="136"/>
      <c r="D138" s="136"/>
      <c r="E138" s="136"/>
      <c r="F138" s="270"/>
      <c r="G138" s="271"/>
      <c r="H138" s="270"/>
      <c r="I138" s="272"/>
      <c r="K138" s="8"/>
      <c r="L138" s="273"/>
      <c r="P138" s="147"/>
    </row>
    <row r="139" spans="1:16" ht="30.75" customHeight="1" x14ac:dyDescent="0.3">
      <c r="A139" s="136"/>
      <c r="B139" s="136"/>
      <c r="C139" s="136"/>
      <c r="D139" s="136"/>
      <c r="E139" s="136"/>
      <c r="F139" s="270"/>
      <c r="G139" s="271"/>
      <c r="H139" s="270"/>
      <c r="I139" s="272"/>
      <c r="K139" s="8"/>
      <c r="L139" s="273"/>
      <c r="P139" s="147"/>
    </row>
    <row r="140" spans="1:16" x14ac:dyDescent="0.3">
      <c r="A140" s="136"/>
      <c r="B140" s="136"/>
      <c r="C140" s="136"/>
      <c r="D140" s="136"/>
      <c r="E140" s="136"/>
      <c r="I140" s="272"/>
      <c r="K140" s="8"/>
      <c r="L140" s="273"/>
      <c r="P140" s="147"/>
    </row>
    <row r="141" spans="1:16" x14ac:dyDescent="0.3">
      <c r="A141" s="136"/>
      <c r="B141" s="136"/>
      <c r="C141" s="136"/>
      <c r="D141" s="136"/>
      <c r="E141" s="136"/>
      <c r="I141" s="272"/>
      <c r="L141" s="273"/>
      <c r="P141" s="147"/>
    </row>
    <row r="142" spans="1:16" x14ac:dyDescent="0.3">
      <c r="A142" s="4"/>
      <c r="B142" s="274"/>
      <c r="C142" s="18"/>
      <c r="D142" s="51"/>
      <c r="I142" s="272"/>
      <c r="L142" s="273"/>
      <c r="P142" s="147"/>
    </row>
    <row r="143" spans="1:16" x14ac:dyDescent="0.3">
      <c r="A143" s="4"/>
      <c r="B143" s="274"/>
      <c r="C143" s="18"/>
      <c r="D143" s="51"/>
      <c r="L143" s="273"/>
      <c r="P143" s="147"/>
    </row>
    <row r="144" spans="1:16" x14ac:dyDescent="0.3">
      <c r="D144" s="51"/>
      <c r="P144" s="147"/>
    </row>
    <row r="145" spans="1:16" x14ac:dyDescent="0.3">
      <c r="D145" s="51"/>
      <c r="P145" s="147"/>
    </row>
    <row r="146" spans="1:16" x14ac:dyDescent="0.3">
      <c r="D146" s="51"/>
      <c r="P146" s="147"/>
    </row>
    <row r="147" spans="1:16" x14ac:dyDescent="0.3">
      <c r="D147" s="51"/>
      <c r="P147" s="147"/>
    </row>
    <row r="148" spans="1:16" x14ac:dyDescent="0.3">
      <c r="A148" s="4"/>
      <c r="B148" s="274"/>
      <c r="C148" s="18"/>
      <c r="D148" s="51"/>
      <c r="P148" s="147"/>
    </row>
    <row r="149" spans="1:16" x14ac:dyDescent="0.3">
      <c r="A149" s="4"/>
      <c r="B149" s="274"/>
      <c r="C149" s="18"/>
      <c r="D149" s="51"/>
      <c r="P149" s="147"/>
    </row>
    <row r="150" spans="1:16" x14ac:dyDescent="0.3">
      <c r="D150" s="51"/>
      <c r="P150" s="147"/>
    </row>
    <row r="151" spans="1:16" x14ac:dyDescent="0.3">
      <c r="D151" s="51"/>
      <c r="P151" s="147"/>
    </row>
    <row r="152" spans="1:16" x14ac:dyDescent="0.3">
      <c r="D152" s="51"/>
      <c r="P152" s="147"/>
    </row>
    <row r="153" spans="1:16" x14ac:dyDescent="0.3">
      <c r="D153" s="51"/>
      <c r="P153" s="147"/>
    </row>
    <row r="154" spans="1:16" x14ac:dyDescent="0.3">
      <c r="A154" s="4"/>
      <c r="B154" s="274"/>
      <c r="C154" s="18"/>
      <c r="D154" s="51"/>
      <c r="P154" s="147"/>
    </row>
    <row r="155" spans="1:16" x14ac:dyDescent="0.3">
      <c r="A155" s="4"/>
      <c r="B155" s="274"/>
      <c r="C155" s="18"/>
      <c r="D155" s="51"/>
      <c r="P155" s="147"/>
    </row>
    <row r="156" spans="1:16" x14ac:dyDescent="0.3">
      <c r="D156" s="51"/>
      <c r="P156" s="147"/>
    </row>
    <row r="157" spans="1:16" x14ac:dyDescent="0.3">
      <c r="D157" s="51"/>
      <c r="P157" s="147"/>
    </row>
    <row r="158" spans="1:16" x14ac:dyDescent="0.3">
      <c r="D158" s="51"/>
      <c r="P158" s="147"/>
    </row>
    <row r="159" spans="1:16" x14ac:dyDescent="0.3">
      <c r="D159" s="51"/>
      <c r="P159" s="147"/>
    </row>
    <row r="160" spans="1:16" x14ac:dyDescent="0.3">
      <c r="A160" s="4"/>
      <c r="B160" s="274"/>
      <c r="C160" s="18"/>
      <c r="D160" s="51"/>
      <c r="P160" s="147"/>
    </row>
    <row r="161" spans="1:16" x14ac:dyDescent="0.3">
      <c r="A161" s="4"/>
      <c r="B161" s="274"/>
      <c r="C161" s="18"/>
      <c r="D161" s="51"/>
      <c r="P161" s="147"/>
    </row>
    <row r="162" spans="1:16" x14ac:dyDescent="0.3">
      <c r="A162" s="4"/>
      <c r="B162" s="274"/>
      <c r="C162" s="18"/>
      <c r="D162" s="51"/>
      <c r="P162" s="147"/>
    </row>
    <row r="163" spans="1:16" x14ac:dyDescent="0.3">
      <c r="A163" s="4"/>
      <c r="B163" s="274"/>
      <c r="C163" s="18"/>
      <c r="D163" s="51"/>
      <c r="P163" s="147"/>
    </row>
    <row r="164" spans="1:16" x14ac:dyDescent="0.3">
      <c r="D164" s="51"/>
      <c r="P164" s="147"/>
    </row>
    <row r="165" spans="1:16" x14ac:dyDescent="0.3">
      <c r="D165" s="51"/>
      <c r="P165" s="147"/>
    </row>
    <row r="166" spans="1:16" x14ac:dyDescent="0.3">
      <c r="D166" s="51"/>
      <c r="P166" s="147"/>
    </row>
    <row r="167" spans="1:16" x14ac:dyDescent="0.3">
      <c r="A167" s="4"/>
      <c r="B167" s="274"/>
      <c r="C167" s="18"/>
      <c r="D167" s="51"/>
      <c r="P167" s="147"/>
    </row>
    <row r="168" spans="1:16" x14ac:dyDescent="0.3">
      <c r="A168" s="4"/>
      <c r="B168" s="274"/>
      <c r="C168" s="18"/>
      <c r="D168" s="51"/>
      <c r="P168" s="147"/>
    </row>
    <row r="169" spans="1:16" x14ac:dyDescent="0.3">
      <c r="A169" s="4"/>
      <c r="B169" s="274"/>
      <c r="C169" s="18"/>
      <c r="D169" s="51"/>
      <c r="P169" s="147"/>
    </row>
    <row r="170" spans="1:16" x14ac:dyDescent="0.3">
      <c r="A170" s="4"/>
      <c r="B170" s="274"/>
      <c r="C170" s="18"/>
      <c r="D170" s="51"/>
      <c r="P170" s="147"/>
    </row>
    <row r="171" spans="1:16" x14ac:dyDescent="0.3">
      <c r="A171" s="4"/>
      <c r="B171" s="274"/>
      <c r="C171" s="18"/>
      <c r="D171" s="51"/>
      <c r="P171" s="147"/>
    </row>
    <row r="172" spans="1:16" x14ac:dyDescent="0.3">
      <c r="A172" s="4"/>
      <c r="B172" s="274"/>
      <c r="C172" s="18"/>
      <c r="D172" s="51"/>
      <c r="P172" s="147"/>
    </row>
    <row r="173" spans="1:16" x14ac:dyDescent="0.3">
      <c r="A173" s="4"/>
      <c r="B173" s="274"/>
      <c r="C173" s="18"/>
      <c r="D173" s="51"/>
      <c r="P173" s="147"/>
    </row>
    <row r="174" spans="1:16" x14ac:dyDescent="0.3">
      <c r="A174" s="4"/>
      <c r="B174" s="274"/>
      <c r="C174" s="18"/>
      <c r="D174" s="51"/>
      <c r="P174" s="147"/>
    </row>
    <row r="175" spans="1:16" x14ac:dyDescent="0.3">
      <c r="A175" s="4"/>
      <c r="B175" s="274"/>
      <c r="C175" s="18"/>
      <c r="D175" s="51"/>
      <c r="P175" s="147"/>
    </row>
    <row r="176" spans="1:16" x14ac:dyDescent="0.3">
      <c r="A176" s="4"/>
      <c r="B176" s="274"/>
      <c r="C176" s="18"/>
      <c r="D176" s="51"/>
      <c r="P176" s="147"/>
    </row>
    <row r="177" spans="1:16" x14ac:dyDescent="0.3">
      <c r="A177" s="4"/>
      <c r="B177" s="274"/>
      <c r="C177" s="18"/>
      <c r="D177" s="51"/>
      <c r="P177" s="147"/>
    </row>
    <row r="178" spans="1:16" x14ac:dyDescent="0.3">
      <c r="A178" s="4"/>
      <c r="B178" s="274"/>
      <c r="C178" s="18"/>
      <c r="D178" s="51"/>
      <c r="P178" s="147"/>
    </row>
    <row r="179" spans="1:16" x14ac:dyDescent="0.3">
      <c r="A179" s="4"/>
      <c r="B179" s="274"/>
      <c r="C179" s="18"/>
      <c r="D179" s="51"/>
      <c r="P179" s="147"/>
    </row>
    <row r="180" spans="1:16" x14ac:dyDescent="0.3">
      <c r="A180" s="4"/>
      <c r="B180" s="274"/>
      <c r="C180" s="18"/>
      <c r="D180" s="51"/>
      <c r="P180" s="147"/>
    </row>
    <row r="181" spans="1:16" x14ac:dyDescent="0.3">
      <c r="A181" s="4"/>
      <c r="B181" s="274"/>
      <c r="C181" s="18"/>
      <c r="D181" s="51"/>
      <c r="P181" s="147"/>
    </row>
    <row r="182" spans="1:16" x14ac:dyDescent="0.3">
      <c r="A182" s="4"/>
      <c r="B182" s="274"/>
      <c r="C182" s="18"/>
      <c r="D182" s="51"/>
      <c r="P182" s="147"/>
    </row>
    <row r="183" spans="1:16" x14ac:dyDescent="0.3">
      <c r="A183" s="4"/>
      <c r="B183" s="274"/>
      <c r="C183" s="18"/>
      <c r="D183" s="51"/>
      <c r="P183" s="147"/>
    </row>
    <row r="184" spans="1:16" x14ac:dyDescent="0.3">
      <c r="A184" s="4"/>
      <c r="B184" s="274"/>
      <c r="C184" s="18"/>
      <c r="D184" s="51"/>
      <c r="P184" s="147"/>
    </row>
    <row r="185" spans="1:16" x14ac:dyDescent="0.3">
      <c r="A185" s="4"/>
      <c r="B185" s="274"/>
      <c r="C185" s="18"/>
      <c r="D185" s="51"/>
      <c r="P185" s="147"/>
    </row>
    <row r="186" spans="1:16" x14ac:dyDescent="0.3">
      <c r="A186" s="4"/>
      <c r="B186" s="274"/>
      <c r="C186" s="18"/>
      <c r="D186" s="51"/>
      <c r="P186" s="147"/>
    </row>
    <row r="187" spans="1:16" x14ac:dyDescent="0.3">
      <c r="A187" s="4"/>
      <c r="B187" s="274"/>
      <c r="C187" s="18"/>
      <c r="D187" s="51"/>
      <c r="P187" s="147"/>
    </row>
    <row r="188" spans="1:16" x14ac:dyDescent="0.3">
      <c r="A188" s="4"/>
      <c r="B188" s="274"/>
      <c r="C188" s="18"/>
      <c r="D188" s="51"/>
      <c r="P188" s="147"/>
    </row>
    <row r="189" spans="1:16" x14ac:dyDescent="0.3">
      <c r="A189" s="4"/>
      <c r="B189" s="274"/>
      <c r="C189" s="18"/>
      <c r="D189" s="51"/>
      <c r="P189" s="147"/>
    </row>
    <row r="190" spans="1:16" x14ac:dyDescent="0.3">
      <c r="A190" s="4"/>
      <c r="B190" s="274"/>
      <c r="C190" s="18"/>
      <c r="D190" s="51"/>
      <c r="P190" s="147"/>
    </row>
    <row r="191" spans="1:16" x14ac:dyDescent="0.3">
      <c r="A191" s="4"/>
      <c r="B191" s="274"/>
      <c r="C191" s="18"/>
      <c r="D191" s="51"/>
      <c r="P191" s="147"/>
    </row>
    <row r="192" spans="1:16" x14ac:dyDescent="0.3">
      <c r="A192" s="4"/>
      <c r="B192" s="274"/>
      <c r="C192" s="18"/>
      <c r="D192" s="51"/>
      <c r="P192" s="147"/>
    </row>
    <row r="193" spans="1:16" x14ac:dyDescent="0.3">
      <c r="A193" s="4"/>
      <c r="B193" s="274"/>
      <c r="C193" s="18"/>
      <c r="D193" s="51"/>
      <c r="P193" s="147"/>
    </row>
    <row r="194" spans="1:16" x14ac:dyDescent="0.3">
      <c r="A194" s="4"/>
      <c r="B194" s="274"/>
      <c r="C194" s="18"/>
      <c r="D194" s="51"/>
      <c r="P194" s="147"/>
    </row>
    <row r="195" spans="1:16" x14ac:dyDescent="0.3">
      <c r="A195" s="4"/>
      <c r="B195" s="274"/>
      <c r="C195" s="18"/>
      <c r="D195" s="51"/>
      <c r="P195" s="147"/>
    </row>
    <row r="196" spans="1:16" x14ac:dyDescent="0.3">
      <c r="A196" s="4"/>
      <c r="B196" s="274"/>
      <c r="C196" s="18"/>
      <c r="D196" s="51"/>
      <c r="P196" s="147"/>
    </row>
    <row r="197" spans="1:16" x14ac:dyDescent="0.3">
      <c r="A197" s="4"/>
      <c r="B197" s="274"/>
      <c r="C197" s="18"/>
      <c r="D197" s="51"/>
      <c r="P197" s="147"/>
    </row>
    <row r="198" spans="1:16" x14ac:dyDescent="0.3">
      <c r="A198" s="4"/>
      <c r="B198" s="274"/>
      <c r="C198" s="18"/>
      <c r="D198" s="51"/>
      <c r="P198" s="147"/>
    </row>
    <row r="199" spans="1:16" x14ac:dyDescent="0.3">
      <c r="A199" s="4"/>
      <c r="B199" s="274"/>
      <c r="C199" s="18"/>
      <c r="D199" s="51"/>
      <c r="P199" s="147"/>
    </row>
    <row r="200" spans="1:16" x14ac:dyDescent="0.3">
      <c r="A200" s="4"/>
      <c r="B200" s="274"/>
      <c r="C200" s="18"/>
      <c r="D200" s="51"/>
      <c r="P200" s="147"/>
    </row>
    <row r="201" spans="1:16" x14ac:dyDescent="0.3">
      <c r="A201" s="4"/>
      <c r="B201" s="274"/>
      <c r="C201" s="18"/>
      <c r="D201" s="51"/>
      <c r="P201" s="147"/>
    </row>
    <row r="202" spans="1:16" x14ac:dyDescent="0.3">
      <c r="A202" s="4"/>
      <c r="B202" s="274"/>
      <c r="C202" s="18"/>
      <c r="D202" s="51"/>
      <c r="P202" s="147"/>
    </row>
    <row r="203" spans="1:16" x14ac:dyDescent="0.3">
      <c r="A203" s="4"/>
      <c r="B203" s="274"/>
      <c r="C203" s="18"/>
      <c r="D203" s="51"/>
      <c r="P203" s="147"/>
    </row>
    <row r="204" spans="1:16" x14ac:dyDescent="0.3">
      <c r="A204" s="4"/>
      <c r="B204" s="274"/>
      <c r="C204" s="18"/>
      <c r="D204" s="51"/>
      <c r="P204" s="147"/>
    </row>
    <row r="205" spans="1:16" x14ac:dyDescent="0.3">
      <c r="A205" s="4"/>
      <c r="B205" s="274"/>
      <c r="C205" s="18"/>
      <c r="D205" s="51"/>
      <c r="P205" s="147"/>
    </row>
    <row r="206" spans="1:16" x14ac:dyDescent="0.3">
      <c r="A206" s="4"/>
      <c r="B206" s="274"/>
      <c r="C206" s="18"/>
      <c r="D206" s="51"/>
      <c r="P206" s="147"/>
    </row>
    <row r="207" spans="1:16" x14ac:dyDescent="0.3">
      <c r="A207" s="4"/>
      <c r="B207" s="274"/>
      <c r="C207" s="18"/>
      <c r="D207" s="51"/>
      <c r="P207" s="147"/>
    </row>
    <row r="208" spans="1:16" x14ac:dyDescent="0.3">
      <c r="A208" s="4"/>
      <c r="B208" s="274"/>
      <c r="C208" s="18"/>
      <c r="D208" s="51"/>
      <c r="P208" s="147"/>
    </row>
    <row r="209" spans="1:16" x14ac:dyDescent="0.3">
      <c r="A209" s="4"/>
      <c r="B209" s="274"/>
      <c r="C209" s="18"/>
      <c r="D209" s="51"/>
      <c r="P209" s="147"/>
    </row>
    <row r="210" spans="1:16" x14ac:dyDescent="0.3">
      <c r="A210" s="4"/>
      <c r="B210" s="274"/>
      <c r="C210" s="18"/>
      <c r="D210" s="51"/>
      <c r="P210" s="147"/>
    </row>
    <row r="211" spans="1:16" x14ac:dyDescent="0.3">
      <c r="A211" s="4"/>
      <c r="B211" s="274"/>
      <c r="C211" s="18"/>
      <c r="D211" s="51"/>
      <c r="P211" s="147"/>
    </row>
    <row r="212" spans="1:16" x14ac:dyDescent="0.3">
      <c r="A212" s="4"/>
      <c r="B212" s="274"/>
      <c r="C212" s="18"/>
      <c r="D212" s="51"/>
      <c r="P212" s="147"/>
    </row>
    <row r="213" spans="1:16" x14ac:dyDescent="0.3">
      <c r="A213" s="4"/>
      <c r="B213" s="274"/>
      <c r="C213" s="18"/>
      <c r="D213" s="51"/>
      <c r="P213" s="147"/>
    </row>
    <row r="214" spans="1:16" x14ac:dyDescent="0.3">
      <c r="A214" s="4"/>
      <c r="B214" s="274"/>
      <c r="C214" s="18"/>
      <c r="D214" s="51"/>
      <c r="P214" s="147"/>
    </row>
    <row r="215" spans="1:16" x14ac:dyDescent="0.3">
      <c r="A215" s="4"/>
      <c r="B215" s="274"/>
      <c r="C215" s="18"/>
      <c r="D215" s="51"/>
      <c r="P215" s="147"/>
    </row>
    <row r="216" spans="1:16" x14ac:dyDescent="0.3">
      <c r="A216" s="4"/>
      <c r="B216" s="274"/>
      <c r="C216" s="18"/>
      <c r="D216" s="51"/>
      <c r="P216" s="147"/>
    </row>
    <row r="217" spans="1:16" x14ac:dyDescent="0.3">
      <c r="A217" s="4"/>
      <c r="B217" s="274"/>
      <c r="C217" s="18"/>
      <c r="D217" s="51"/>
      <c r="P217" s="147"/>
    </row>
    <row r="218" spans="1:16" x14ac:dyDescent="0.3">
      <c r="A218" s="4"/>
      <c r="B218" s="274"/>
      <c r="C218" s="18"/>
      <c r="D218" s="51"/>
      <c r="P218" s="147"/>
    </row>
    <row r="219" spans="1:16" x14ac:dyDescent="0.3">
      <c r="A219" s="4"/>
      <c r="B219" s="274"/>
      <c r="C219" s="18"/>
      <c r="D219" s="51"/>
      <c r="P219" s="147"/>
    </row>
    <row r="220" spans="1:16" x14ac:dyDescent="0.3">
      <c r="A220" s="4"/>
      <c r="B220" s="274"/>
      <c r="C220" s="18"/>
      <c r="D220" s="51"/>
      <c r="P220" s="147"/>
    </row>
    <row r="221" spans="1:16" x14ac:dyDescent="0.3">
      <c r="A221" s="4"/>
      <c r="B221" s="274"/>
      <c r="C221" s="18"/>
      <c r="D221" s="51"/>
      <c r="P221" s="147"/>
    </row>
    <row r="222" spans="1:16" x14ac:dyDescent="0.3">
      <c r="A222" s="4"/>
      <c r="B222" s="274"/>
      <c r="C222" s="18"/>
      <c r="D222" s="51"/>
      <c r="P222" s="147"/>
    </row>
    <row r="223" spans="1:16" x14ac:dyDescent="0.3">
      <c r="A223" s="4"/>
      <c r="B223" s="274"/>
      <c r="C223" s="18"/>
      <c r="D223" s="51"/>
      <c r="P223" s="147"/>
    </row>
    <row r="224" spans="1:16" x14ac:dyDescent="0.3">
      <c r="A224" s="4"/>
      <c r="B224" s="274"/>
      <c r="C224" s="18"/>
      <c r="D224" s="51"/>
      <c r="P224" s="147"/>
    </row>
    <row r="225" spans="1:16" x14ac:dyDescent="0.3">
      <c r="A225" s="4"/>
      <c r="B225" s="274"/>
      <c r="C225" s="18"/>
      <c r="D225" s="51"/>
      <c r="P225" s="147"/>
    </row>
    <row r="226" spans="1:16" x14ac:dyDescent="0.3">
      <c r="A226" s="4"/>
      <c r="B226" s="274"/>
      <c r="C226" s="18"/>
      <c r="D226" s="51"/>
      <c r="P226" s="147"/>
    </row>
    <row r="227" spans="1:16" x14ac:dyDescent="0.3">
      <c r="A227" s="4"/>
      <c r="B227" s="274"/>
      <c r="C227" s="18"/>
      <c r="D227" s="51"/>
      <c r="P227" s="147"/>
    </row>
    <row r="228" spans="1:16" x14ac:dyDescent="0.3">
      <c r="A228" s="4"/>
      <c r="B228" s="274"/>
      <c r="C228" s="18"/>
      <c r="D228" s="51"/>
      <c r="P228" s="147"/>
    </row>
    <row r="229" spans="1:16" x14ac:dyDescent="0.3">
      <c r="A229" s="4"/>
      <c r="B229" s="274"/>
      <c r="C229" s="18"/>
      <c r="D229" s="51"/>
      <c r="P229" s="147"/>
    </row>
    <row r="230" spans="1:16" x14ac:dyDescent="0.3">
      <c r="A230" s="4"/>
      <c r="B230" s="274"/>
      <c r="C230" s="18"/>
      <c r="D230" s="51"/>
      <c r="P230" s="147"/>
    </row>
    <row r="231" spans="1:16" x14ac:dyDescent="0.3">
      <c r="A231" s="4"/>
      <c r="B231" s="274"/>
      <c r="C231" s="18"/>
      <c r="D231" s="51"/>
      <c r="P231" s="147"/>
    </row>
    <row r="232" spans="1:16" x14ac:dyDescent="0.3">
      <c r="A232" s="4"/>
      <c r="B232" s="274"/>
      <c r="C232" s="18"/>
      <c r="D232" s="51"/>
      <c r="P232" s="147"/>
    </row>
    <row r="233" spans="1:16" x14ac:dyDescent="0.3">
      <c r="A233" s="4"/>
      <c r="B233" s="274"/>
      <c r="C233" s="18"/>
      <c r="D233" s="51"/>
      <c r="P233" s="147"/>
    </row>
    <row r="234" spans="1:16" x14ac:dyDescent="0.3">
      <c r="A234" s="4"/>
      <c r="B234" s="274"/>
      <c r="C234" s="18"/>
      <c r="D234" s="51"/>
      <c r="P234" s="147"/>
    </row>
    <row r="235" spans="1:16" x14ac:dyDescent="0.3">
      <c r="A235" s="4"/>
      <c r="B235" s="274"/>
      <c r="C235" s="18"/>
      <c r="D235" s="51"/>
      <c r="P235" s="147"/>
    </row>
    <row r="236" spans="1:16" x14ac:dyDescent="0.3">
      <c r="A236" s="4"/>
      <c r="B236" s="274"/>
      <c r="C236" s="18"/>
      <c r="D236" s="51"/>
      <c r="P236" s="147"/>
    </row>
    <row r="237" spans="1:16" x14ac:dyDescent="0.3">
      <c r="A237" s="4"/>
      <c r="B237" s="274"/>
      <c r="C237" s="18"/>
      <c r="D237" s="51"/>
      <c r="P237" s="147"/>
    </row>
    <row r="238" spans="1:16" x14ac:dyDescent="0.3">
      <c r="A238" s="4"/>
      <c r="B238" s="274"/>
      <c r="C238" s="18"/>
      <c r="D238" s="51"/>
      <c r="P238" s="147"/>
    </row>
    <row r="239" spans="1:16" x14ac:dyDescent="0.3">
      <c r="A239" s="4"/>
      <c r="B239" s="274"/>
      <c r="C239" s="18"/>
      <c r="D239" s="51"/>
      <c r="P239" s="147"/>
    </row>
    <row r="240" spans="1:16" x14ac:dyDescent="0.3">
      <c r="A240" s="4"/>
      <c r="B240" s="274"/>
      <c r="C240" s="18"/>
      <c r="D240" s="51"/>
      <c r="P240" s="147"/>
    </row>
    <row r="241" spans="1:16" x14ac:dyDescent="0.3">
      <c r="A241" s="4"/>
      <c r="B241" s="274"/>
      <c r="C241" s="18"/>
      <c r="D241" s="51"/>
      <c r="P241" s="147"/>
    </row>
    <row r="242" spans="1:16" x14ac:dyDescent="0.3">
      <c r="A242" s="4"/>
      <c r="B242" s="274"/>
      <c r="C242" s="18"/>
      <c r="D242" s="51"/>
      <c r="P242" s="147"/>
    </row>
    <row r="243" spans="1:16" x14ac:dyDescent="0.3">
      <c r="A243" s="4"/>
      <c r="B243" s="274"/>
      <c r="C243" s="18"/>
      <c r="D243" s="51"/>
      <c r="P243" s="147"/>
    </row>
    <row r="244" spans="1:16" x14ac:dyDescent="0.3">
      <c r="A244" s="4"/>
      <c r="B244" s="274"/>
      <c r="C244" s="18"/>
      <c r="D244" s="51"/>
      <c r="P244" s="147"/>
    </row>
    <row r="245" spans="1:16" x14ac:dyDescent="0.3">
      <c r="A245" s="4"/>
      <c r="B245" s="274"/>
      <c r="C245" s="18"/>
      <c r="D245" s="51"/>
    </row>
    <row r="246" spans="1:16" x14ac:dyDescent="0.3">
      <c r="A246" s="4"/>
      <c r="B246" s="274"/>
      <c r="C246" s="18"/>
      <c r="D246" s="51"/>
      <c r="P246" s="147"/>
    </row>
    <row r="247" spans="1:16" x14ac:dyDescent="0.3">
      <c r="A247" s="4"/>
      <c r="B247" s="274"/>
      <c r="C247" s="18"/>
      <c r="D247" s="51"/>
    </row>
    <row r="248" spans="1:16" x14ac:dyDescent="0.3">
      <c r="A248" s="4"/>
      <c r="B248" s="274"/>
      <c r="C248" s="18"/>
      <c r="D248" s="51"/>
    </row>
    <row r="249" spans="1:16" x14ac:dyDescent="0.3">
      <c r="A249" s="4"/>
      <c r="B249" s="274"/>
      <c r="C249" s="18"/>
      <c r="D249" s="51"/>
    </row>
    <row r="250" spans="1:16" x14ac:dyDescent="0.3">
      <c r="A250" s="4"/>
      <c r="B250" s="274"/>
      <c r="C250" s="18"/>
      <c r="D250" s="51"/>
    </row>
    <row r="251" spans="1:16" x14ac:dyDescent="0.3">
      <c r="A251" s="4"/>
      <c r="B251" s="274"/>
      <c r="C251" s="18"/>
      <c r="D251" s="51"/>
    </row>
    <row r="252" spans="1:16" x14ac:dyDescent="0.3">
      <c r="A252" s="4"/>
      <c r="B252" s="274"/>
      <c r="C252" s="18"/>
      <c r="D252" s="51"/>
    </row>
    <row r="253" spans="1:16" x14ac:dyDescent="0.3">
      <c r="A253" s="4"/>
      <c r="B253" s="274"/>
      <c r="C253" s="18"/>
      <c r="D253" s="51"/>
    </row>
    <row r="254" spans="1:16" x14ac:dyDescent="0.3">
      <c r="A254" s="4"/>
      <c r="B254" s="274"/>
      <c r="C254" s="18"/>
      <c r="D254" s="51"/>
    </row>
    <row r="255" spans="1:16" x14ac:dyDescent="0.3">
      <c r="A255" s="4"/>
      <c r="B255" s="274"/>
      <c r="C255" s="18"/>
      <c r="D255" s="51"/>
    </row>
    <row r="256" spans="1:16" x14ac:dyDescent="0.3">
      <c r="A256" s="4"/>
      <c r="B256" s="274"/>
      <c r="C256" s="18"/>
      <c r="D256" s="51"/>
    </row>
    <row r="257" spans="1:4" x14ac:dyDescent="0.3">
      <c r="A257" s="4"/>
      <c r="B257" s="274"/>
      <c r="C257" s="18"/>
      <c r="D257" s="51"/>
    </row>
    <row r="258" spans="1:4" x14ac:dyDescent="0.3">
      <c r="A258" s="4"/>
      <c r="B258" s="274"/>
      <c r="C258" s="18"/>
      <c r="D258" s="51"/>
    </row>
    <row r="259" spans="1:4" x14ac:dyDescent="0.3">
      <c r="A259" s="4"/>
      <c r="B259" s="274"/>
      <c r="C259" s="18"/>
      <c r="D259" s="51"/>
    </row>
    <row r="260" spans="1:4" x14ac:dyDescent="0.3">
      <c r="A260" s="4"/>
      <c r="B260" s="274"/>
      <c r="C260" s="18"/>
      <c r="D260" s="51"/>
    </row>
    <row r="261" spans="1:4" x14ac:dyDescent="0.3">
      <c r="A261" s="4"/>
      <c r="B261" s="274"/>
      <c r="C261" s="18"/>
      <c r="D261" s="51"/>
    </row>
    <row r="262" spans="1:4" x14ac:dyDescent="0.3">
      <c r="A262" s="4"/>
      <c r="B262" s="274"/>
      <c r="C262" s="18"/>
      <c r="D262" s="51"/>
    </row>
    <row r="263" spans="1:4" x14ac:dyDescent="0.3">
      <c r="A263" s="4"/>
      <c r="B263" s="274"/>
      <c r="C263" s="18"/>
      <c r="D263" s="51"/>
    </row>
    <row r="264" spans="1:4" x14ac:dyDescent="0.3">
      <c r="A264" s="4"/>
      <c r="B264" s="274"/>
      <c r="C264" s="18"/>
      <c r="D264" s="51"/>
    </row>
    <row r="265" spans="1:4" x14ac:dyDescent="0.3">
      <c r="A265" s="4"/>
      <c r="B265" s="274"/>
      <c r="C265" s="18"/>
      <c r="D265" s="51"/>
    </row>
    <row r="266" spans="1:4" x14ac:dyDescent="0.3">
      <c r="A266" s="4"/>
      <c r="B266" s="274"/>
      <c r="C266" s="18"/>
      <c r="D266" s="51"/>
    </row>
    <row r="267" spans="1:4" x14ac:dyDescent="0.3">
      <c r="A267" s="4"/>
      <c r="B267" s="274"/>
      <c r="C267" s="18"/>
      <c r="D267" s="51"/>
    </row>
    <row r="268" spans="1:4" x14ac:dyDescent="0.3">
      <c r="A268" s="4"/>
      <c r="B268" s="274"/>
      <c r="C268" s="18"/>
      <c r="D268" s="51"/>
    </row>
    <row r="269" spans="1:4" x14ac:dyDescent="0.3">
      <c r="A269" s="4"/>
      <c r="B269" s="274"/>
      <c r="C269" s="18"/>
      <c r="D269" s="51"/>
    </row>
    <row r="270" spans="1:4" x14ac:dyDescent="0.3">
      <c r="A270" s="4"/>
      <c r="B270" s="274"/>
      <c r="C270" s="18"/>
      <c r="D270" s="51"/>
    </row>
    <row r="271" spans="1:4" x14ac:dyDescent="0.3">
      <c r="A271" s="4"/>
      <c r="B271" s="274"/>
      <c r="C271" s="18"/>
      <c r="D271" s="51"/>
    </row>
    <row r="272" spans="1:4" x14ac:dyDescent="0.3">
      <c r="A272" s="4"/>
      <c r="B272" s="274"/>
      <c r="C272" s="18"/>
      <c r="D272" s="51"/>
    </row>
    <row r="273" spans="1:4" x14ac:dyDescent="0.3">
      <c r="A273" s="4"/>
      <c r="B273" s="274"/>
      <c r="C273" s="18"/>
      <c r="D273" s="51"/>
    </row>
    <row r="274" spans="1:4" x14ac:dyDescent="0.3">
      <c r="A274" s="4"/>
      <c r="B274" s="274"/>
      <c r="C274" s="18"/>
      <c r="D274" s="51"/>
    </row>
    <row r="275" spans="1:4" x14ac:dyDescent="0.3">
      <c r="A275" s="4"/>
      <c r="B275" s="274"/>
      <c r="C275" s="18"/>
      <c r="D275" s="51"/>
    </row>
    <row r="276" spans="1:4" x14ac:dyDescent="0.3">
      <c r="A276" s="4"/>
      <c r="B276" s="274"/>
      <c r="C276" s="18"/>
      <c r="D276" s="51"/>
    </row>
    <row r="277" spans="1:4" x14ac:dyDescent="0.3">
      <c r="A277" s="4"/>
      <c r="B277" s="274"/>
      <c r="C277" s="18"/>
      <c r="D277" s="51"/>
    </row>
    <row r="278" spans="1:4" x14ac:dyDescent="0.3">
      <c r="A278" s="4"/>
      <c r="B278" s="274"/>
      <c r="C278" s="18"/>
      <c r="D278" s="51"/>
    </row>
    <row r="279" spans="1:4" x14ac:dyDescent="0.3">
      <c r="D279" s="51"/>
    </row>
    <row r="280" spans="1:4" x14ac:dyDescent="0.3">
      <c r="D280" s="51"/>
    </row>
    <row r="281" spans="1:4" x14ac:dyDescent="0.3">
      <c r="D281" s="51"/>
    </row>
    <row r="282" spans="1:4" x14ac:dyDescent="0.3">
      <c r="D282" s="51"/>
    </row>
    <row r="283" spans="1:4" x14ac:dyDescent="0.3">
      <c r="D283" s="51"/>
    </row>
    <row r="284" spans="1:4" x14ac:dyDescent="0.3">
      <c r="D284" s="51"/>
    </row>
    <row r="285" spans="1:4" x14ac:dyDescent="0.3">
      <c r="D285" s="51"/>
    </row>
    <row r="286" spans="1:4" x14ac:dyDescent="0.3">
      <c r="D286" s="51"/>
    </row>
    <row r="287" spans="1:4" x14ac:dyDescent="0.3">
      <c r="D287" s="51"/>
    </row>
    <row r="288" spans="1:4" x14ac:dyDescent="0.3">
      <c r="D288" s="51"/>
    </row>
    <row r="289" spans="4:4" x14ac:dyDescent="0.3">
      <c r="D289" s="51"/>
    </row>
    <row r="290" spans="4:4" x14ac:dyDescent="0.3">
      <c r="D290" s="51"/>
    </row>
    <row r="291" spans="4:4" x14ac:dyDescent="0.3">
      <c r="D291" s="51"/>
    </row>
    <row r="292" spans="4:4" x14ac:dyDescent="0.3">
      <c r="D292" s="51"/>
    </row>
    <row r="293" spans="4:4" x14ac:dyDescent="0.3">
      <c r="D293" s="51"/>
    </row>
    <row r="294" spans="4:4" x14ac:dyDescent="0.3">
      <c r="D294" s="51"/>
    </row>
    <row r="295" spans="4:4" x14ac:dyDescent="0.3">
      <c r="D295" s="51"/>
    </row>
    <row r="296" spans="4:4" x14ac:dyDescent="0.3">
      <c r="D296" s="51"/>
    </row>
    <row r="297" spans="4:4" x14ac:dyDescent="0.3">
      <c r="D297" s="51"/>
    </row>
    <row r="298" spans="4:4" x14ac:dyDescent="0.3">
      <c r="D298" s="51"/>
    </row>
    <row r="299" spans="4:4" x14ac:dyDescent="0.3">
      <c r="D299" s="51"/>
    </row>
    <row r="300" spans="4:4" x14ac:dyDescent="0.3">
      <c r="D300" s="51"/>
    </row>
    <row r="301" spans="4:4" x14ac:dyDescent="0.3">
      <c r="D301" s="51"/>
    </row>
    <row r="302" spans="4:4" x14ac:dyDescent="0.3">
      <c r="D302" s="51"/>
    </row>
    <row r="303" spans="4:4" x14ac:dyDescent="0.3">
      <c r="D303" s="51"/>
    </row>
    <row r="304" spans="4:4" x14ac:dyDescent="0.3">
      <c r="D304" s="51"/>
    </row>
    <row r="305" spans="4:4" x14ac:dyDescent="0.3">
      <c r="D305" s="51"/>
    </row>
    <row r="306" spans="4:4" x14ac:dyDescent="0.3">
      <c r="D306" s="51"/>
    </row>
    <row r="307" spans="4:4" x14ac:dyDescent="0.3">
      <c r="D307" s="51"/>
    </row>
    <row r="308" spans="4:4" x14ac:dyDescent="0.3">
      <c r="D308" s="51"/>
    </row>
    <row r="309" spans="4:4" x14ac:dyDescent="0.3">
      <c r="D309" s="51"/>
    </row>
    <row r="310" spans="4:4" x14ac:dyDescent="0.3">
      <c r="D310" s="51"/>
    </row>
    <row r="311" spans="4:4" x14ac:dyDescent="0.3">
      <c r="D311" s="51"/>
    </row>
    <row r="312" spans="4:4" x14ac:dyDescent="0.3">
      <c r="D312" s="51"/>
    </row>
    <row r="313" spans="4:4" x14ac:dyDescent="0.3">
      <c r="D313" s="51"/>
    </row>
    <row r="314" spans="4:4" x14ac:dyDescent="0.3">
      <c r="D314" s="51"/>
    </row>
    <row r="315" spans="4:4" x14ac:dyDescent="0.3">
      <c r="D315" s="51"/>
    </row>
    <row r="316" spans="4:4" x14ac:dyDescent="0.3">
      <c r="D316" s="51"/>
    </row>
    <row r="317" spans="4:4" x14ac:dyDescent="0.3">
      <c r="D317" s="51"/>
    </row>
    <row r="318" spans="4:4" x14ac:dyDescent="0.3">
      <c r="D318" s="51"/>
    </row>
    <row r="319" spans="4:4" x14ac:dyDescent="0.3">
      <c r="D319" s="51"/>
    </row>
    <row r="320" spans="4:4" x14ac:dyDescent="0.3">
      <c r="D320" s="51"/>
    </row>
    <row r="321" spans="4:4" x14ac:dyDescent="0.3">
      <c r="D321" s="51"/>
    </row>
    <row r="322" spans="4:4" x14ac:dyDescent="0.3">
      <c r="D322" s="51"/>
    </row>
    <row r="323" spans="4:4" x14ac:dyDescent="0.3">
      <c r="D323" s="51"/>
    </row>
    <row r="324" spans="4:4" x14ac:dyDescent="0.3">
      <c r="D324" s="51"/>
    </row>
    <row r="325" spans="4:4" x14ac:dyDescent="0.3">
      <c r="D325" s="51"/>
    </row>
    <row r="326" spans="4:4" x14ac:dyDescent="0.3">
      <c r="D326" s="51"/>
    </row>
    <row r="327" spans="4:4" x14ac:dyDescent="0.3">
      <c r="D327" s="51"/>
    </row>
    <row r="328" spans="4:4" x14ac:dyDescent="0.3">
      <c r="D328" s="51"/>
    </row>
    <row r="329" spans="4:4" x14ac:dyDescent="0.3">
      <c r="D329" s="51"/>
    </row>
    <row r="330" spans="4:4" x14ac:dyDescent="0.3">
      <c r="D330" s="51"/>
    </row>
    <row r="331" spans="4:4" x14ac:dyDescent="0.3">
      <c r="D331" s="51"/>
    </row>
    <row r="332" spans="4:4" x14ac:dyDescent="0.3">
      <c r="D332" s="51"/>
    </row>
    <row r="333" spans="4:4" x14ac:dyDescent="0.3">
      <c r="D333" s="51"/>
    </row>
    <row r="334" spans="4:4" x14ac:dyDescent="0.3">
      <c r="D334" s="51"/>
    </row>
    <row r="335" spans="4:4" x14ac:dyDescent="0.3">
      <c r="D335" s="51"/>
    </row>
    <row r="336" spans="4:4" x14ac:dyDescent="0.3">
      <c r="D336" s="51"/>
    </row>
    <row r="337" spans="4:4" x14ac:dyDescent="0.3">
      <c r="D337" s="51"/>
    </row>
    <row r="338" spans="4:4" x14ac:dyDescent="0.3">
      <c r="D338" s="51"/>
    </row>
    <row r="339" spans="4:4" x14ac:dyDescent="0.3">
      <c r="D339" s="51"/>
    </row>
    <row r="340" spans="4:4" x14ac:dyDescent="0.3">
      <c r="D340" s="51"/>
    </row>
    <row r="341" spans="4:4" x14ac:dyDescent="0.3">
      <c r="D341" s="51"/>
    </row>
    <row r="342" spans="4:4" x14ac:dyDescent="0.3">
      <c r="D342" s="51"/>
    </row>
    <row r="343" spans="4:4" x14ac:dyDescent="0.3">
      <c r="D343" s="51"/>
    </row>
    <row r="344" spans="4:4" x14ac:dyDescent="0.3">
      <c r="D344" s="51"/>
    </row>
    <row r="345" spans="4:4" x14ac:dyDescent="0.3">
      <c r="D345" s="51"/>
    </row>
    <row r="346" spans="4:4" x14ac:dyDescent="0.3">
      <c r="D346" s="51"/>
    </row>
    <row r="347" spans="4:4" x14ac:dyDescent="0.3">
      <c r="D347" s="51"/>
    </row>
    <row r="348" spans="4:4" x14ac:dyDescent="0.3">
      <c r="D348" s="51"/>
    </row>
    <row r="349" spans="4:4" x14ac:dyDescent="0.3">
      <c r="D349" s="51"/>
    </row>
    <row r="350" spans="4:4" x14ac:dyDescent="0.3">
      <c r="D350" s="51"/>
    </row>
    <row r="351" spans="4:4" x14ac:dyDescent="0.3">
      <c r="D351" s="51"/>
    </row>
    <row r="352" spans="4:4" x14ac:dyDescent="0.3">
      <c r="D352" s="51"/>
    </row>
    <row r="353" spans="4:4" x14ac:dyDescent="0.3">
      <c r="D353" s="51"/>
    </row>
    <row r="354" spans="4:4" x14ac:dyDescent="0.3">
      <c r="D354" s="51"/>
    </row>
    <row r="355" spans="4:4" x14ac:dyDescent="0.3">
      <c r="D355" s="51"/>
    </row>
    <row r="356" spans="4:4" x14ac:dyDescent="0.3">
      <c r="D356" s="51"/>
    </row>
    <row r="357" spans="4:4" x14ac:dyDescent="0.3">
      <c r="D357" s="51"/>
    </row>
    <row r="358" spans="4:4" x14ac:dyDescent="0.3">
      <c r="D358" s="51"/>
    </row>
    <row r="359" spans="4:4" x14ac:dyDescent="0.3">
      <c r="D359" s="51"/>
    </row>
    <row r="360" spans="4:4" x14ac:dyDescent="0.3">
      <c r="D360" s="51"/>
    </row>
    <row r="361" spans="4:4" x14ac:dyDescent="0.3">
      <c r="D361" s="51"/>
    </row>
    <row r="362" spans="4:4" x14ac:dyDescent="0.3">
      <c r="D362" s="51"/>
    </row>
    <row r="363" spans="4:4" x14ac:dyDescent="0.3">
      <c r="D363" s="51"/>
    </row>
    <row r="364" spans="4:4" x14ac:dyDescent="0.3">
      <c r="D364" s="51"/>
    </row>
    <row r="365" spans="4:4" x14ac:dyDescent="0.3">
      <c r="D365" s="51"/>
    </row>
    <row r="366" spans="4:4" x14ac:dyDescent="0.3">
      <c r="D366" s="51"/>
    </row>
    <row r="367" spans="4:4" x14ac:dyDescent="0.3">
      <c r="D367" s="51"/>
    </row>
    <row r="368" spans="4:4" x14ac:dyDescent="0.3">
      <c r="D368" s="51"/>
    </row>
    <row r="369" spans="4:4" x14ac:dyDescent="0.3">
      <c r="D369" s="51"/>
    </row>
    <row r="370" spans="4:4" x14ac:dyDescent="0.3">
      <c r="D370" s="51"/>
    </row>
    <row r="371" spans="4:4" x14ac:dyDescent="0.3">
      <c r="D371" s="51"/>
    </row>
    <row r="372" spans="4:4" x14ac:dyDescent="0.3">
      <c r="D372" s="51"/>
    </row>
    <row r="373" spans="4:4" x14ac:dyDescent="0.3">
      <c r="D373" s="51"/>
    </row>
    <row r="374" spans="4:4" x14ac:dyDescent="0.3">
      <c r="D374" s="51"/>
    </row>
    <row r="375" spans="4:4" x14ac:dyDescent="0.3">
      <c r="D375" s="51"/>
    </row>
    <row r="376" spans="4:4" x14ac:dyDescent="0.3">
      <c r="D376" s="51"/>
    </row>
    <row r="377" spans="4:4" x14ac:dyDescent="0.3">
      <c r="D377" s="51"/>
    </row>
    <row r="378" spans="4:4" x14ac:dyDescent="0.3">
      <c r="D378" s="51"/>
    </row>
    <row r="379" spans="4:4" x14ac:dyDescent="0.3">
      <c r="D379" s="51"/>
    </row>
    <row r="380" spans="4:4" x14ac:dyDescent="0.3">
      <c r="D380" s="51"/>
    </row>
    <row r="381" spans="4:4" x14ac:dyDescent="0.3">
      <c r="D381" s="51"/>
    </row>
    <row r="382" spans="4:4" x14ac:dyDescent="0.3">
      <c r="D382" s="51"/>
    </row>
    <row r="383" spans="4:4" x14ac:dyDescent="0.3">
      <c r="D383" s="51"/>
    </row>
    <row r="384" spans="4:4" x14ac:dyDescent="0.3">
      <c r="D384" s="51"/>
    </row>
    <row r="385" spans="4:4" x14ac:dyDescent="0.3">
      <c r="D385" s="51"/>
    </row>
    <row r="386" spans="4:4" x14ac:dyDescent="0.3">
      <c r="D386" s="51"/>
    </row>
    <row r="387" spans="4:4" x14ac:dyDescent="0.3">
      <c r="D387" s="51"/>
    </row>
    <row r="388" spans="4:4" x14ac:dyDescent="0.3">
      <c r="D388" s="51"/>
    </row>
    <row r="389" spans="4:4" x14ac:dyDescent="0.3">
      <c r="D389" s="51"/>
    </row>
    <row r="390" spans="4:4" x14ac:dyDescent="0.3">
      <c r="D390" s="51"/>
    </row>
    <row r="391" spans="4:4" x14ac:dyDescent="0.3">
      <c r="D391" s="51"/>
    </row>
    <row r="392" spans="4:4" x14ac:dyDescent="0.3">
      <c r="D392" s="51"/>
    </row>
    <row r="393" spans="4:4" x14ac:dyDescent="0.3">
      <c r="D393" s="51"/>
    </row>
    <row r="394" spans="4:4" x14ac:dyDescent="0.3">
      <c r="D394" s="51"/>
    </row>
    <row r="395" spans="4:4" x14ac:dyDescent="0.3">
      <c r="D395" s="51"/>
    </row>
    <row r="396" spans="4:4" x14ac:dyDescent="0.3">
      <c r="D396" s="51"/>
    </row>
    <row r="397" spans="4:4" x14ac:dyDescent="0.3">
      <c r="D397" s="51"/>
    </row>
    <row r="398" spans="4:4" x14ac:dyDescent="0.3">
      <c r="D398" s="51"/>
    </row>
    <row r="399" spans="4:4" x14ac:dyDescent="0.3">
      <c r="D399" s="51"/>
    </row>
    <row r="400" spans="4:4" x14ac:dyDescent="0.3">
      <c r="D400" s="51"/>
    </row>
    <row r="401" spans="4:4" x14ac:dyDescent="0.3">
      <c r="D401" s="51"/>
    </row>
    <row r="402" spans="4:4" x14ac:dyDescent="0.3">
      <c r="D402" s="51"/>
    </row>
    <row r="403" spans="4:4" x14ac:dyDescent="0.3">
      <c r="D403" s="51"/>
    </row>
    <row r="404" spans="4:4" x14ac:dyDescent="0.3">
      <c r="D404" s="51"/>
    </row>
    <row r="405" spans="4:4" x14ac:dyDescent="0.3">
      <c r="D405" s="51"/>
    </row>
    <row r="406" spans="4:4" x14ac:dyDescent="0.3">
      <c r="D406" s="51"/>
    </row>
    <row r="407" spans="4:4" x14ac:dyDescent="0.3">
      <c r="D407" s="51"/>
    </row>
    <row r="408" spans="4:4" x14ac:dyDescent="0.3">
      <c r="D408" s="51"/>
    </row>
    <row r="409" spans="4:4" x14ac:dyDescent="0.3">
      <c r="D409" s="51"/>
    </row>
    <row r="410" spans="4:4" x14ac:dyDescent="0.3">
      <c r="D410" s="51"/>
    </row>
    <row r="411" spans="4:4" x14ac:dyDescent="0.3">
      <c r="D411" s="51"/>
    </row>
    <row r="412" spans="4:4" x14ac:dyDescent="0.3">
      <c r="D412" s="51"/>
    </row>
    <row r="413" spans="4:4" x14ac:dyDescent="0.3">
      <c r="D413" s="51"/>
    </row>
    <row r="414" spans="4:4" x14ac:dyDescent="0.3">
      <c r="D414" s="51"/>
    </row>
    <row r="415" spans="4:4" x14ac:dyDescent="0.3">
      <c r="D415" s="51"/>
    </row>
    <row r="416" spans="4:4" x14ac:dyDescent="0.3">
      <c r="D416" s="51"/>
    </row>
    <row r="417" spans="4:4" x14ac:dyDescent="0.3">
      <c r="D417" s="51"/>
    </row>
    <row r="418" spans="4:4" x14ac:dyDescent="0.3">
      <c r="D418" s="51"/>
    </row>
    <row r="419" spans="4:4" x14ac:dyDescent="0.3">
      <c r="D419" s="51"/>
    </row>
    <row r="420" spans="4:4" x14ac:dyDescent="0.3">
      <c r="D420" s="51"/>
    </row>
    <row r="421" spans="4:4" x14ac:dyDescent="0.3">
      <c r="D421" s="51"/>
    </row>
    <row r="422" spans="4:4" x14ac:dyDescent="0.3">
      <c r="D422" s="51"/>
    </row>
    <row r="423" spans="4:4" x14ac:dyDescent="0.3">
      <c r="D423" s="51"/>
    </row>
    <row r="424" spans="4:4" x14ac:dyDescent="0.3">
      <c r="D424" s="51"/>
    </row>
    <row r="425" spans="4:4" x14ac:dyDescent="0.3">
      <c r="D425" s="51"/>
    </row>
    <row r="426" spans="4:4" x14ac:dyDescent="0.3">
      <c r="D426" s="51"/>
    </row>
    <row r="427" spans="4:4" x14ac:dyDescent="0.3">
      <c r="D427" s="51"/>
    </row>
    <row r="428" spans="4:4" x14ac:dyDescent="0.3">
      <c r="D428" s="51"/>
    </row>
    <row r="429" spans="4:4" x14ac:dyDescent="0.3">
      <c r="D429" s="51"/>
    </row>
    <row r="430" spans="4:4" x14ac:dyDescent="0.3">
      <c r="D430" s="51"/>
    </row>
    <row r="431" spans="4:4" x14ac:dyDescent="0.3">
      <c r="D431" s="51"/>
    </row>
    <row r="432" spans="4:4" x14ac:dyDescent="0.3">
      <c r="D432" s="51"/>
    </row>
    <row r="433" spans="4:4" x14ac:dyDescent="0.3">
      <c r="D433" s="51"/>
    </row>
    <row r="434" spans="4:4" x14ac:dyDescent="0.3">
      <c r="D434" s="51"/>
    </row>
    <row r="435" spans="4:4" x14ac:dyDescent="0.3">
      <c r="D435" s="51"/>
    </row>
    <row r="436" spans="4:4" x14ac:dyDescent="0.3">
      <c r="D436" s="51"/>
    </row>
    <row r="437" spans="4:4" x14ac:dyDescent="0.3">
      <c r="D437" s="51"/>
    </row>
    <row r="438" spans="4:4" x14ac:dyDescent="0.3">
      <c r="D438" s="51"/>
    </row>
    <row r="439" spans="4:4" x14ac:dyDescent="0.3">
      <c r="D439" s="51"/>
    </row>
    <row r="440" spans="4:4" x14ac:dyDescent="0.3">
      <c r="D440" s="51"/>
    </row>
    <row r="441" spans="4:4" x14ac:dyDescent="0.3">
      <c r="D441" s="51"/>
    </row>
    <row r="442" spans="4:4" x14ac:dyDescent="0.3">
      <c r="D442" s="51"/>
    </row>
    <row r="443" spans="4:4" x14ac:dyDescent="0.3">
      <c r="D443" s="51"/>
    </row>
    <row r="444" spans="4:4" x14ac:dyDescent="0.3">
      <c r="D444" s="51"/>
    </row>
    <row r="445" spans="4:4" x14ac:dyDescent="0.3">
      <c r="D445" s="51"/>
    </row>
    <row r="446" spans="4:4" x14ac:dyDescent="0.3">
      <c r="D446" s="51"/>
    </row>
    <row r="447" spans="4:4" x14ac:dyDescent="0.3">
      <c r="D447" s="51"/>
    </row>
    <row r="448" spans="4:4" x14ac:dyDescent="0.3">
      <c r="D448" s="51"/>
    </row>
    <row r="449" spans="4:4" x14ac:dyDescent="0.3">
      <c r="D449" s="51"/>
    </row>
    <row r="450" spans="4:4" x14ac:dyDescent="0.3">
      <c r="D450" s="51"/>
    </row>
    <row r="451" spans="4:4" x14ac:dyDescent="0.3">
      <c r="D451" s="51"/>
    </row>
    <row r="452" spans="4:4" x14ac:dyDescent="0.3">
      <c r="D452" s="51"/>
    </row>
    <row r="453" spans="4:4" x14ac:dyDescent="0.3">
      <c r="D453" s="51"/>
    </row>
    <row r="454" spans="4:4" x14ac:dyDescent="0.3">
      <c r="D454" s="51"/>
    </row>
    <row r="455" spans="4:4" x14ac:dyDescent="0.3">
      <c r="D455" s="51"/>
    </row>
    <row r="456" spans="4:4" x14ac:dyDescent="0.3">
      <c r="D456" s="51"/>
    </row>
    <row r="457" spans="4:4" x14ac:dyDescent="0.3">
      <c r="D457" s="51"/>
    </row>
    <row r="458" spans="4:4" x14ac:dyDescent="0.3">
      <c r="D458" s="51"/>
    </row>
    <row r="459" spans="4:4" x14ac:dyDescent="0.3">
      <c r="D459" s="51"/>
    </row>
    <row r="460" spans="4:4" x14ac:dyDescent="0.3">
      <c r="D460" s="51"/>
    </row>
    <row r="461" spans="4:4" x14ac:dyDescent="0.3">
      <c r="D461" s="51"/>
    </row>
    <row r="462" spans="4:4" x14ac:dyDescent="0.3">
      <c r="D462" s="51"/>
    </row>
    <row r="463" spans="4:4" x14ac:dyDescent="0.3">
      <c r="D463" s="51"/>
    </row>
    <row r="464" spans="4:4" x14ac:dyDescent="0.3">
      <c r="D464" s="51"/>
    </row>
    <row r="465" spans="4:4" x14ac:dyDescent="0.3">
      <c r="D465" s="51"/>
    </row>
    <row r="466" spans="4:4" x14ac:dyDescent="0.3">
      <c r="D466" s="51"/>
    </row>
    <row r="467" spans="4:4" x14ac:dyDescent="0.3">
      <c r="D467" s="51"/>
    </row>
    <row r="468" spans="4:4" x14ac:dyDescent="0.3">
      <c r="D468" s="51"/>
    </row>
    <row r="469" spans="4:4" x14ac:dyDescent="0.3">
      <c r="D469" s="51"/>
    </row>
    <row r="470" spans="4:4" x14ac:dyDescent="0.3">
      <c r="D470" s="51"/>
    </row>
    <row r="471" spans="4:4" x14ac:dyDescent="0.3">
      <c r="D471" s="51"/>
    </row>
    <row r="472" spans="4:4" x14ac:dyDescent="0.3">
      <c r="D472" s="51"/>
    </row>
    <row r="473" spans="4:4" x14ac:dyDescent="0.3">
      <c r="D473" s="51"/>
    </row>
    <row r="474" spans="4:4" x14ac:dyDescent="0.3">
      <c r="D474" s="51"/>
    </row>
    <row r="475" spans="4:4" x14ac:dyDescent="0.3">
      <c r="D475" s="51"/>
    </row>
    <row r="476" spans="4:4" x14ac:dyDescent="0.3">
      <c r="D476" s="51"/>
    </row>
    <row r="477" spans="4:4" x14ac:dyDescent="0.3">
      <c r="D477" s="51"/>
    </row>
    <row r="478" spans="4:4" x14ac:dyDescent="0.3">
      <c r="D478" s="51"/>
    </row>
    <row r="479" spans="4:4" x14ac:dyDescent="0.3">
      <c r="D479" s="51"/>
    </row>
    <row r="480" spans="4:4" x14ac:dyDescent="0.3">
      <c r="D480" s="51"/>
    </row>
    <row r="481" spans="4:4" x14ac:dyDescent="0.3">
      <c r="D481" s="51"/>
    </row>
    <row r="482" spans="4:4" x14ac:dyDescent="0.3">
      <c r="D482" s="51"/>
    </row>
    <row r="483" spans="4:4" x14ac:dyDescent="0.3">
      <c r="D483" s="51"/>
    </row>
    <row r="484" spans="4:4" x14ac:dyDescent="0.3">
      <c r="D484" s="51"/>
    </row>
    <row r="485" spans="4:4" x14ac:dyDescent="0.3">
      <c r="D485" s="51"/>
    </row>
    <row r="486" spans="4:4" x14ac:dyDescent="0.3">
      <c r="D486" s="51"/>
    </row>
    <row r="487" spans="4:4" x14ac:dyDescent="0.3">
      <c r="D487" s="51"/>
    </row>
    <row r="488" spans="4:4" x14ac:dyDescent="0.3">
      <c r="D488" s="51"/>
    </row>
    <row r="489" spans="4:4" x14ac:dyDescent="0.3">
      <c r="D489" s="51"/>
    </row>
    <row r="490" spans="4:4" x14ac:dyDescent="0.3">
      <c r="D490" s="51"/>
    </row>
    <row r="491" spans="4:4" x14ac:dyDescent="0.3">
      <c r="D491" s="51"/>
    </row>
    <row r="492" spans="4:4" x14ac:dyDescent="0.3">
      <c r="D492" s="51"/>
    </row>
    <row r="493" spans="4:4" x14ac:dyDescent="0.3">
      <c r="D493" s="51"/>
    </row>
    <row r="494" spans="4:4" x14ac:dyDescent="0.3">
      <c r="D494" s="51"/>
    </row>
    <row r="495" spans="4:4" x14ac:dyDescent="0.3">
      <c r="D495" s="51"/>
    </row>
    <row r="496" spans="4:4" x14ac:dyDescent="0.3">
      <c r="D496" s="51"/>
    </row>
    <row r="497" spans="4:4" x14ac:dyDescent="0.3">
      <c r="D497" s="51"/>
    </row>
    <row r="498" spans="4:4" x14ac:dyDescent="0.3">
      <c r="D498" s="51"/>
    </row>
    <row r="499" spans="4:4" x14ac:dyDescent="0.3">
      <c r="D499" s="51"/>
    </row>
    <row r="500" spans="4:4" x14ac:dyDescent="0.3">
      <c r="D500" s="51"/>
    </row>
    <row r="501" spans="4:4" x14ac:dyDescent="0.3">
      <c r="D501" s="51"/>
    </row>
    <row r="502" spans="4:4" x14ac:dyDescent="0.3">
      <c r="D502" s="51"/>
    </row>
    <row r="503" spans="4:4" x14ac:dyDescent="0.3">
      <c r="D503" s="51"/>
    </row>
    <row r="504" spans="4:4" x14ac:dyDescent="0.3">
      <c r="D504" s="51"/>
    </row>
    <row r="505" spans="4:4" x14ac:dyDescent="0.3">
      <c r="D505" s="51"/>
    </row>
    <row r="506" spans="4:4" x14ac:dyDescent="0.3">
      <c r="D506" s="51"/>
    </row>
    <row r="507" spans="4:4" x14ac:dyDescent="0.3">
      <c r="D507" s="51"/>
    </row>
    <row r="508" spans="4:4" x14ac:dyDescent="0.3">
      <c r="D508" s="51"/>
    </row>
    <row r="509" spans="4:4" x14ac:dyDescent="0.3">
      <c r="D509" s="51"/>
    </row>
    <row r="510" spans="4:4" x14ac:dyDescent="0.3">
      <c r="D510" s="51"/>
    </row>
    <row r="511" spans="4:4" x14ac:dyDescent="0.3">
      <c r="D511" s="51"/>
    </row>
    <row r="512" spans="4:4" x14ac:dyDescent="0.3">
      <c r="D512" s="51"/>
    </row>
    <row r="513" spans="4:4" x14ac:dyDescent="0.3">
      <c r="D513" s="51"/>
    </row>
    <row r="514" spans="4:4" x14ac:dyDescent="0.3">
      <c r="D514" s="51"/>
    </row>
    <row r="515" spans="4:4" x14ac:dyDescent="0.3">
      <c r="D515" s="51"/>
    </row>
    <row r="516" spans="4:4" x14ac:dyDescent="0.3">
      <c r="D516" s="51"/>
    </row>
    <row r="517" spans="4:4" x14ac:dyDescent="0.3">
      <c r="D517" s="51"/>
    </row>
    <row r="518" spans="4:4" x14ac:dyDescent="0.3">
      <c r="D518" s="51"/>
    </row>
    <row r="519" spans="4:4" x14ac:dyDescent="0.3">
      <c r="D519" s="51"/>
    </row>
    <row r="520" spans="4:4" x14ac:dyDescent="0.3">
      <c r="D520" s="51"/>
    </row>
    <row r="521" spans="4:4" x14ac:dyDescent="0.3">
      <c r="D521" s="51"/>
    </row>
    <row r="522" spans="4:4" x14ac:dyDescent="0.3">
      <c r="D522" s="51"/>
    </row>
    <row r="523" spans="4:4" x14ac:dyDescent="0.3">
      <c r="D523" s="51"/>
    </row>
    <row r="524" spans="4:4" x14ac:dyDescent="0.3">
      <c r="D524" s="51"/>
    </row>
    <row r="525" spans="4:4" x14ac:dyDescent="0.3">
      <c r="D525" s="51"/>
    </row>
    <row r="526" spans="4:4" x14ac:dyDescent="0.3">
      <c r="D526" s="51"/>
    </row>
    <row r="527" spans="4:4" x14ac:dyDescent="0.3">
      <c r="D527" s="51"/>
    </row>
    <row r="528" spans="4:4" x14ac:dyDescent="0.3">
      <c r="D528" s="51"/>
    </row>
    <row r="529" spans="4:4" x14ac:dyDescent="0.3">
      <c r="D529" s="51"/>
    </row>
    <row r="530" spans="4:4" x14ac:dyDescent="0.3">
      <c r="D530" s="51"/>
    </row>
    <row r="531" spans="4:4" x14ac:dyDescent="0.3">
      <c r="D531" s="51"/>
    </row>
    <row r="532" spans="4:4" x14ac:dyDescent="0.3">
      <c r="D532" s="51"/>
    </row>
    <row r="533" spans="4:4" x14ac:dyDescent="0.3">
      <c r="D533" s="51"/>
    </row>
    <row r="534" spans="4:4" x14ac:dyDescent="0.3">
      <c r="D534" s="51"/>
    </row>
    <row r="535" spans="4:4" x14ac:dyDescent="0.3">
      <c r="D535" s="51"/>
    </row>
    <row r="536" spans="4:4" x14ac:dyDescent="0.3">
      <c r="D536" s="51"/>
    </row>
    <row r="537" spans="4:4" x14ac:dyDescent="0.3">
      <c r="D537" s="51"/>
    </row>
    <row r="538" spans="4:4" x14ac:dyDescent="0.3">
      <c r="D538" s="51"/>
    </row>
    <row r="539" spans="4:4" x14ac:dyDescent="0.3">
      <c r="D539" s="51"/>
    </row>
    <row r="540" spans="4:4" x14ac:dyDescent="0.3">
      <c r="D540" s="51"/>
    </row>
    <row r="541" spans="4:4" x14ac:dyDescent="0.3">
      <c r="D541" s="51"/>
    </row>
    <row r="542" spans="4:4" x14ac:dyDescent="0.3">
      <c r="D542" s="51"/>
    </row>
    <row r="543" spans="4:4" x14ac:dyDescent="0.3">
      <c r="D543" s="51"/>
    </row>
    <row r="544" spans="4:4" x14ac:dyDescent="0.3">
      <c r="D544" s="51"/>
    </row>
    <row r="545" spans="4:4" x14ac:dyDescent="0.3">
      <c r="D545" s="51"/>
    </row>
    <row r="546" spans="4:4" x14ac:dyDescent="0.3">
      <c r="D546" s="51"/>
    </row>
    <row r="547" spans="4:4" x14ac:dyDescent="0.3">
      <c r="D547" s="51"/>
    </row>
    <row r="548" spans="4:4" x14ac:dyDescent="0.3">
      <c r="D548" s="51"/>
    </row>
    <row r="549" spans="4:4" x14ac:dyDescent="0.3">
      <c r="D549" s="51"/>
    </row>
    <row r="550" spans="4:4" x14ac:dyDescent="0.3">
      <c r="D550" s="51"/>
    </row>
    <row r="551" spans="4:4" x14ac:dyDescent="0.3">
      <c r="D551" s="51"/>
    </row>
    <row r="552" spans="4:4" x14ac:dyDescent="0.3">
      <c r="D552" s="51"/>
    </row>
    <row r="553" spans="4:4" x14ac:dyDescent="0.3">
      <c r="D553" s="51"/>
    </row>
    <row r="554" spans="4:4" x14ac:dyDescent="0.3">
      <c r="D554" s="51"/>
    </row>
    <row r="555" spans="4:4" x14ac:dyDescent="0.3">
      <c r="D555" s="51"/>
    </row>
    <row r="556" spans="4:4" x14ac:dyDescent="0.3">
      <c r="D556" s="51"/>
    </row>
    <row r="557" spans="4:4" x14ac:dyDescent="0.3">
      <c r="D557" s="51"/>
    </row>
    <row r="558" spans="4:4" x14ac:dyDescent="0.3">
      <c r="D558" s="51"/>
    </row>
    <row r="559" spans="4:4" x14ac:dyDescent="0.3">
      <c r="D559" s="51"/>
    </row>
    <row r="560" spans="4:4" x14ac:dyDescent="0.3">
      <c r="D560" s="51"/>
    </row>
    <row r="561" spans="4:4" x14ac:dyDescent="0.3">
      <c r="D561" s="51"/>
    </row>
    <row r="562" spans="4:4" x14ac:dyDescent="0.3">
      <c r="D562" s="51"/>
    </row>
    <row r="563" spans="4:4" x14ac:dyDescent="0.3">
      <c r="D563" s="51"/>
    </row>
    <row r="564" spans="4:4" x14ac:dyDescent="0.3">
      <c r="D564" s="51"/>
    </row>
    <row r="565" spans="4:4" x14ac:dyDescent="0.3">
      <c r="D565" s="51"/>
    </row>
    <row r="566" spans="4:4" x14ac:dyDescent="0.3">
      <c r="D566" s="51"/>
    </row>
    <row r="567" spans="4:4" x14ac:dyDescent="0.3">
      <c r="D567" s="51"/>
    </row>
    <row r="568" spans="4:4" x14ac:dyDescent="0.3">
      <c r="D568" s="51"/>
    </row>
    <row r="569" spans="4:4" x14ac:dyDescent="0.3">
      <c r="D569" s="51"/>
    </row>
    <row r="570" spans="4:4" x14ac:dyDescent="0.3">
      <c r="D570" s="51"/>
    </row>
    <row r="571" spans="4:4" x14ac:dyDescent="0.3">
      <c r="D571" s="51"/>
    </row>
    <row r="572" spans="4:4" x14ac:dyDescent="0.3">
      <c r="D572" s="51"/>
    </row>
    <row r="573" spans="4:4" x14ac:dyDescent="0.3">
      <c r="D573" s="51"/>
    </row>
    <row r="574" spans="4:4" x14ac:dyDescent="0.3">
      <c r="D574" s="51"/>
    </row>
    <row r="575" spans="4:4" x14ac:dyDescent="0.3">
      <c r="D575" s="51"/>
    </row>
    <row r="576" spans="4:4" x14ac:dyDescent="0.3">
      <c r="D576" s="51"/>
    </row>
    <row r="577" spans="4:4" x14ac:dyDescent="0.3">
      <c r="D577" s="51"/>
    </row>
    <row r="578" spans="4:4" x14ac:dyDescent="0.3">
      <c r="D578" s="51"/>
    </row>
    <row r="579" spans="4:4" x14ac:dyDescent="0.3">
      <c r="D579" s="51"/>
    </row>
    <row r="580" spans="4:4" x14ac:dyDescent="0.3">
      <c r="D580" s="51"/>
    </row>
  </sheetData>
  <sheetProtection formatCells="0" formatColumns="0" formatRows="0"/>
  <conditionalFormatting sqref="G31 G61:G69">
    <cfRule type="cellIs" dxfId="8" priority="93" stopIfTrue="1" operator="notEqual">
      <formula>0</formula>
    </cfRule>
  </conditionalFormatting>
  <conditionalFormatting sqref="G32">
    <cfRule type="cellIs" dxfId="7" priority="92" stopIfTrue="1" operator="notEqual">
      <formula>0</formula>
    </cfRule>
  </conditionalFormatting>
  <conditionalFormatting sqref="G49">
    <cfRule type="cellIs" dxfId="6" priority="91" stopIfTrue="1" operator="notEqual">
      <formula>0</formula>
    </cfRule>
  </conditionalFormatting>
  <conditionalFormatting sqref="G60">
    <cfRule type="cellIs" dxfId="5" priority="90" stopIfTrue="1" operator="notEqual">
      <formula>0</formula>
    </cfRule>
  </conditionalFormatting>
  <conditionalFormatting sqref="G20">
    <cfRule type="cellIs" dxfId="4" priority="73" stopIfTrue="1" operator="notEqual">
      <formula>0</formula>
    </cfRule>
  </conditionalFormatting>
  <conditionalFormatting sqref="G7">
    <cfRule type="containsText" dxfId="3" priority="71" stopIfTrue="1" operator="containsText" text="Included in error count">
      <formula>NOT(ISERROR(SEARCH("Included in error count",G7)))</formula>
    </cfRule>
    <cfRule type="cellIs" dxfId="2" priority="72" stopIfTrue="1" operator="equal">
      <formula>1</formula>
    </cfRule>
  </conditionalFormatting>
  <conditionalFormatting sqref="G41">
    <cfRule type="containsText" dxfId="1" priority="69" stopIfTrue="1" operator="containsText" text="Included in error count">
      <formula>NOT(ISERROR(SEARCH("Included in error count",G41)))</formula>
    </cfRule>
    <cfRule type="cellIs" dxfId="0" priority="70"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sheetPr codeName="Sheet8"/>
  <dimension ref="A1:AR214"/>
  <sheetViews>
    <sheetView workbookViewId="0">
      <pane xSplit="3" topLeftCell="D1" activePane="topRight" state="frozen"/>
      <selection pane="topRight" activeCell="X197" sqref="X197"/>
    </sheetView>
  </sheetViews>
  <sheetFormatPr defaultRowHeight="14.4" x14ac:dyDescent="0.3"/>
  <cols>
    <col min="1" max="1" width="9.5546875" style="532" customWidth="1"/>
    <col min="2" max="2" width="72.6640625" customWidth="1"/>
    <col min="3" max="3" width="21.21875" customWidth="1"/>
    <col min="4" max="33" width="20.6640625" customWidth="1"/>
    <col min="34" max="34" width="20.6640625" style="128" customWidth="1"/>
    <col min="35" max="95" width="20.6640625" customWidth="1"/>
  </cols>
  <sheetData>
    <row r="1" spans="1:42" s="128" customFormat="1" x14ac:dyDescent="0.3">
      <c r="A1" s="532" t="s">
        <v>1077</v>
      </c>
      <c r="B1" s="128" t="s">
        <v>1078</v>
      </c>
      <c r="C1" s="128" t="s">
        <v>154</v>
      </c>
      <c r="D1" s="128" t="s">
        <v>451</v>
      </c>
      <c r="E1" s="128" t="s">
        <v>452</v>
      </c>
      <c r="F1" s="128" t="s">
        <v>453</v>
      </c>
      <c r="G1" s="128" t="s">
        <v>454</v>
      </c>
      <c r="H1" s="128" t="s">
        <v>455</v>
      </c>
      <c r="I1" s="128" t="s">
        <v>456</v>
      </c>
      <c r="J1" s="128" t="s">
        <v>457</v>
      </c>
      <c r="K1" s="128" t="s">
        <v>458</v>
      </c>
      <c r="L1" s="128" t="s">
        <v>459</v>
      </c>
      <c r="M1" s="128" t="s">
        <v>460</v>
      </c>
      <c r="N1" s="128" t="s">
        <v>461</v>
      </c>
      <c r="O1" s="128" t="s">
        <v>462</v>
      </c>
      <c r="P1" s="128" t="s">
        <v>463</v>
      </c>
      <c r="Q1" s="128" t="s">
        <v>464</v>
      </c>
      <c r="R1" s="128" t="s">
        <v>465</v>
      </c>
      <c r="S1" s="128" t="s">
        <v>466</v>
      </c>
      <c r="T1" s="128" t="s">
        <v>467</v>
      </c>
      <c r="U1" s="128" t="s">
        <v>468</v>
      </c>
      <c r="V1" s="128" t="s">
        <v>469</v>
      </c>
      <c r="W1" s="128" t="s">
        <v>470</v>
      </c>
      <c r="X1" s="128" t="s">
        <v>471</v>
      </c>
      <c r="Y1" s="128" t="s">
        <v>472</v>
      </c>
      <c r="Z1" s="128" t="s">
        <v>473</v>
      </c>
      <c r="AA1" s="128" t="s">
        <v>474</v>
      </c>
      <c r="AB1" s="128" t="s">
        <v>475</v>
      </c>
      <c r="AC1" s="128" t="s">
        <v>477</v>
      </c>
      <c r="AD1" s="128" t="s">
        <v>478</v>
      </c>
      <c r="AE1" s="128" t="s">
        <v>479</v>
      </c>
      <c r="AF1" s="128" t="s">
        <v>480</v>
      </c>
      <c r="AG1" s="128" t="s">
        <v>655</v>
      </c>
      <c r="AH1" s="128" t="s">
        <v>481</v>
      </c>
      <c r="AI1" s="128" t="s">
        <v>482</v>
      </c>
      <c r="AJ1" s="128" t="s">
        <v>483</v>
      </c>
      <c r="AK1" s="128" t="s">
        <v>484</v>
      </c>
      <c r="AL1" s="128" t="s">
        <v>485</v>
      </c>
      <c r="AM1" s="128" t="s">
        <v>486</v>
      </c>
      <c r="AN1" s="128" t="s">
        <v>487</v>
      </c>
      <c r="AO1" s="128" t="s">
        <v>488</v>
      </c>
      <c r="AP1" s="128" t="s">
        <v>489</v>
      </c>
    </row>
    <row r="2" spans="1:42" s="128" customFormat="1" x14ac:dyDescent="0.3">
      <c r="A2" s="532" t="s">
        <v>328</v>
      </c>
      <c r="B2" s="128" t="s">
        <v>12</v>
      </c>
      <c r="C2" s="128" t="s">
        <v>3</v>
      </c>
      <c r="D2" s="128">
        <v>602182</v>
      </c>
      <c r="E2" s="128">
        <v>601701</v>
      </c>
      <c r="F2" s="128">
        <v>601702</v>
      </c>
      <c r="G2" s="128">
        <v>601703</v>
      </c>
      <c r="H2" s="128">
        <v>604187</v>
      </c>
      <c r="I2" s="128">
        <v>601707</v>
      </c>
      <c r="J2" s="128">
        <v>601708</v>
      </c>
      <c r="K2" s="128">
        <v>602352</v>
      </c>
      <c r="L2" s="128">
        <v>60952</v>
      </c>
      <c r="M2" s="128">
        <v>601717</v>
      </c>
      <c r="N2" s="128">
        <v>601719</v>
      </c>
      <c r="O2" s="128">
        <v>601720</v>
      </c>
      <c r="P2" s="128">
        <v>601723</v>
      </c>
      <c r="Q2" s="128">
        <v>601781</v>
      </c>
      <c r="R2" s="128">
        <v>601782</v>
      </c>
      <c r="S2" s="128">
        <v>601724</v>
      </c>
      <c r="T2" s="128">
        <v>601726</v>
      </c>
      <c r="U2" s="128">
        <v>602154</v>
      </c>
      <c r="V2" s="128">
        <v>604030</v>
      </c>
      <c r="W2" s="128">
        <v>601738</v>
      </c>
      <c r="X2" s="128">
        <v>601744</v>
      </c>
      <c r="Y2" s="128">
        <v>601745</v>
      </c>
      <c r="Z2" s="128">
        <v>601746</v>
      </c>
      <c r="AA2" s="128">
        <v>601748</v>
      </c>
      <c r="AB2" s="128">
        <v>601790</v>
      </c>
      <c r="AC2" s="128">
        <v>601760</v>
      </c>
      <c r="AD2" s="128">
        <v>601761</v>
      </c>
      <c r="AE2" s="128">
        <v>601797</v>
      </c>
      <c r="AF2" s="128">
        <v>601764</v>
      </c>
      <c r="AG2" s="128">
        <v>591618</v>
      </c>
      <c r="AH2" s="128">
        <v>602389</v>
      </c>
      <c r="AI2" s="128">
        <v>601765</v>
      </c>
      <c r="AJ2" s="128">
        <v>602178</v>
      </c>
      <c r="AK2" s="128">
        <v>602390</v>
      </c>
      <c r="AL2" s="128">
        <v>602391</v>
      </c>
      <c r="AM2" s="128">
        <v>602414</v>
      </c>
      <c r="AN2" s="128">
        <v>602395</v>
      </c>
      <c r="AO2" s="128">
        <v>602333</v>
      </c>
      <c r="AP2" s="128">
        <v>601774</v>
      </c>
    </row>
    <row r="3" spans="1:42" s="128" customFormat="1" x14ac:dyDescent="0.3">
      <c r="A3" s="532">
        <v>4</v>
      </c>
      <c r="B3" s="128" t="s">
        <v>39</v>
      </c>
      <c r="D3" s="128">
        <v>0</v>
      </c>
      <c r="E3" s="128">
        <v>0</v>
      </c>
      <c r="F3" s="128">
        <v>1448420</v>
      </c>
      <c r="G3" s="128">
        <v>0</v>
      </c>
      <c r="H3" s="128">
        <v>0</v>
      </c>
      <c r="I3" s="128">
        <v>22156</v>
      </c>
      <c r="J3" s="128">
        <v>246609</v>
      </c>
      <c r="K3" s="128">
        <v>0</v>
      </c>
      <c r="L3" s="128">
        <v>0</v>
      </c>
      <c r="M3" s="128">
        <v>0</v>
      </c>
      <c r="N3" s="128">
        <v>0</v>
      </c>
      <c r="O3" s="128">
        <v>0</v>
      </c>
      <c r="P3" s="128">
        <v>46</v>
      </c>
      <c r="Q3" s="128">
        <v>0</v>
      </c>
      <c r="R3" s="128">
        <v>98</v>
      </c>
      <c r="S3" s="128">
        <v>177957</v>
      </c>
      <c r="T3" s="128">
        <v>536</v>
      </c>
      <c r="W3" s="128">
        <v>8821</v>
      </c>
      <c r="Y3" s="128">
        <v>536</v>
      </c>
      <c r="Z3" s="128">
        <v>5150</v>
      </c>
      <c r="AA3" s="128">
        <v>8485</v>
      </c>
      <c r="AB3" s="128">
        <v>12613497</v>
      </c>
      <c r="AC3" s="128">
        <v>0</v>
      </c>
      <c r="AE3" s="128">
        <v>564702</v>
      </c>
      <c r="AF3" s="128">
        <v>549365</v>
      </c>
      <c r="AH3" s="128">
        <v>1957</v>
      </c>
      <c r="AI3" s="128">
        <v>1210</v>
      </c>
      <c r="AJ3" s="128">
        <v>2073</v>
      </c>
      <c r="AK3" s="128">
        <v>808</v>
      </c>
      <c r="AL3" s="128">
        <v>8294</v>
      </c>
      <c r="AM3" s="128">
        <v>45157</v>
      </c>
      <c r="AN3" s="128">
        <v>0</v>
      </c>
      <c r="AO3" s="128">
        <v>0</v>
      </c>
      <c r="AP3" s="128">
        <v>0</v>
      </c>
    </row>
    <row r="4" spans="1:42" s="128" customFormat="1" x14ac:dyDescent="0.3">
      <c r="A4" s="532">
        <v>5</v>
      </c>
      <c r="B4" s="128" t="s">
        <v>40</v>
      </c>
      <c r="D4" s="128">
        <v>0</v>
      </c>
      <c r="E4" s="128">
        <v>0</v>
      </c>
      <c r="F4" s="128">
        <v>0</v>
      </c>
      <c r="G4" s="128">
        <v>0</v>
      </c>
      <c r="H4" s="128">
        <v>0</v>
      </c>
      <c r="I4" s="128">
        <v>0</v>
      </c>
      <c r="J4" s="128">
        <v>0</v>
      </c>
      <c r="K4" s="128">
        <v>0</v>
      </c>
      <c r="L4" s="128">
        <v>0</v>
      </c>
      <c r="M4" s="128">
        <v>0</v>
      </c>
      <c r="N4" s="128">
        <v>0</v>
      </c>
      <c r="O4" s="128">
        <v>0</v>
      </c>
      <c r="P4" s="128">
        <v>0</v>
      </c>
      <c r="Q4" s="128">
        <v>0</v>
      </c>
      <c r="R4" s="128">
        <v>0</v>
      </c>
      <c r="S4" s="128">
        <v>0</v>
      </c>
      <c r="T4" s="128">
        <v>0</v>
      </c>
      <c r="W4" s="128">
        <v>0</v>
      </c>
      <c r="Y4" s="128">
        <v>0</v>
      </c>
      <c r="Z4" s="128">
        <v>0</v>
      </c>
      <c r="AA4" s="128">
        <v>0</v>
      </c>
      <c r="AB4" s="128">
        <v>0</v>
      </c>
      <c r="AC4" s="128">
        <v>0</v>
      </c>
      <c r="AE4" s="128">
        <v>0</v>
      </c>
      <c r="AF4" s="128">
        <v>0</v>
      </c>
      <c r="AH4" s="128">
        <v>0</v>
      </c>
      <c r="AI4" s="128">
        <v>0</v>
      </c>
      <c r="AJ4" s="128">
        <v>600</v>
      </c>
      <c r="AK4" s="128">
        <v>0</v>
      </c>
      <c r="AL4" s="128">
        <v>0</v>
      </c>
      <c r="AM4" s="128">
        <v>0</v>
      </c>
      <c r="AN4" s="128">
        <v>0</v>
      </c>
      <c r="AO4" s="128">
        <v>0</v>
      </c>
      <c r="AP4" s="128">
        <v>0</v>
      </c>
    </row>
    <row r="5" spans="1:42" s="128" customFormat="1" x14ac:dyDescent="0.3">
      <c r="A5" s="532">
        <v>6</v>
      </c>
      <c r="B5" s="128" t="s">
        <v>103</v>
      </c>
      <c r="D5" s="128">
        <v>0</v>
      </c>
      <c r="E5" s="128">
        <v>0</v>
      </c>
      <c r="F5" s="128">
        <v>0</v>
      </c>
      <c r="G5" s="128">
        <v>0</v>
      </c>
      <c r="H5" s="128">
        <v>0</v>
      </c>
      <c r="I5" s="128">
        <v>0</v>
      </c>
      <c r="J5" s="128">
        <v>0</v>
      </c>
      <c r="K5" s="128">
        <v>0</v>
      </c>
      <c r="L5" s="128">
        <v>0</v>
      </c>
      <c r="M5" s="128">
        <v>0</v>
      </c>
      <c r="N5" s="128">
        <v>0</v>
      </c>
      <c r="O5" s="128">
        <v>0</v>
      </c>
      <c r="P5" s="128">
        <v>0</v>
      </c>
      <c r="Q5" s="128">
        <v>0</v>
      </c>
      <c r="R5" s="128">
        <v>0</v>
      </c>
      <c r="S5" s="128">
        <v>0</v>
      </c>
      <c r="T5" s="128">
        <v>0</v>
      </c>
      <c r="W5" s="128">
        <v>0</v>
      </c>
      <c r="Y5" s="128">
        <v>0</v>
      </c>
      <c r="Z5" s="128">
        <v>0</v>
      </c>
      <c r="AA5" s="128">
        <v>0</v>
      </c>
      <c r="AB5" s="128">
        <v>3475803</v>
      </c>
      <c r="AC5" s="128">
        <v>0</v>
      </c>
      <c r="AE5" s="128">
        <v>0</v>
      </c>
      <c r="AF5" s="128">
        <v>0</v>
      </c>
      <c r="AH5" s="128">
        <v>0</v>
      </c>
      <c r="AI5" s="128">
        <v>0</v>
      </c>
      <c r="AJ5" s="128">
        <v>0</v>
      </c>
      <c r="AK5" s="128">
        <v>0</v>
      </c>
      <c r="AL5" s="128">
        <v>0</v>
      </c>
      <c r="AM5" s="128">
        <v>0</v>
      </c>
      <c r="AN5" s="128">
        <v>0</v>
      </c>
      <c r="AO5" s="128">
        <v>0</v>
      </c>
      <c r="AP5" s="128">
        <v>0</v>
      </c>
    </row>
    <row r="6" spans="1:42" s="128" customFormat="1" x14ac:dyDescent="0.3">
      <c r="A6" s="532">
        <v>7</v>
      </c>
      <c r="B6" s="128" t="s">
        <v>89</v>
      </c>
      <c r="D6" s="128">
        <v>0</v>
      </c>
      <c r="E6" s="128">
        <v>0</v>
      </c>
      <c r="F6" s="128">
        <v>0</v>
      </c>
      <c r="G6" s="128">
        <v>0</v>
      </c>
      <c r="H6" s="128">
        <v>0</v>
      </c>
      <c r="I6" s="128">
        <v>1197</v>
      </c>
      <c r="J6" s="128">
        <v>0</v>
      </c>
      <c r="K6" s="128">
        <v>0</v>
      </c>
      <c r="L6" s="128">
        <v>0</v>
      </c>
      <c r="M6" s="128">
        <v>0</v>
      </c>
      <c r="N6" s="128">
        <v>0</v>
      </c>
      <c r="O6" s="128">
        <v>0</v>
      </c>
      <c r="P6" s="128">
        <v>0</v>
      </c>
      <c r="Q6" s="128">
        <v>0</v>
      </c>
      <c r="R6" s="128">
        <v>110</v>
      </c>
      <c r="S6" s="128">
        <v>1080</v>
      </c>
      <c r="T6" s="128">
        <v>0</v>
      </c>
      <c r="W6" s="128">
        <v>0</v>
      </c>
      <c r="Y6" s="128">
        <v>15489</v>
      </c>
      <c r="Z6" s="128">
        <v>0</v>
      </c>
      <c r="AA6" s="128">
        <v>0</v>
      </c>
      <c r="AB6" s="128">
        <v>0</v>
      </c>
      <c r="AC6" s="128">
        <v>0</v>
      </c>
      <c r="AE6" s="128">
        <v>42737</v>
      </c>
      <c r="AF6" s="128">
        <v>73815</v>
      </c>
      <c r="AH6" s="128">
        <v>0</v>
      </c>
      <c r="AI6" s="128">
        <v>15</v>
      </c>
      <c r="AJ6" s="128">
        <v>101635</v>
      </c>
      <c r="AK6" s="128">
        <v>0</v>
      </c>
      <c r="AL6" s="128">
        <v>0</v>
      </c>
      <c r="AM6" s="128">
        <v>0</v>
      </c>
      <c r="AN6" s="128">
        <v>0</v>
      </c>
      <c r="AO6" s="128">
        <v>0</v>
      </c>
      <c r="AP6" s="128">
        <v>0</v>
      </c>
    </row>
    <row r="7" spans="1:42" s="128" customFormat="1" x14ac:dyDescent="0.3">
      <c r="A7" s="532">
        <v>9</v>
      </c>
      <c r="B7" s="128" t="s">
        <v>90</v>
      </c>
      <c r="D7" s="128">
        <v>0</v>
      </c>
      <c r="E7" s="128">
        <v>0</v>
      </c>
      <c r="F7" s="128">
        <v>1001895</v>
      </c>
      <c r="G7" s="128">
        <v>0</v>
      </c>
      <c r="H7" s="128">
        <v>0</v>
      </c>
      <c r="I7" s="128">
        <v>267074</v>
      </c>
      <c r="J7" s="128">
        <v>1648656</v>
      </c>
      <c r="K7" s="128">
        <v>0</v>
      </c>
      <c r="L7" s="128">
        <v>0</v>
      </c>
      <c r="M7" s="128">
        <v>0</v>
      </c>
      <c r="N7" s="128">
        <v>0</v>
      </c>
      <c r="O7" s="128">
        <v>0</v>
      </c>
      <c r="P7" s="128">
        <v>364254</v>
      </c>
      <c r="Q7" s="128">
        <v>43227</v>
      </c>
      <c r="R7" s="128">
        <v>226330</v>
      </c>
      <c r="S7" s="128">
        <v>2394453</v>
      </c>
      <c r="T7" s="128">
        <v>188968</v>
      </c>
      <c r="W7" s="128">
        <v>319043</v>
      </c>
      <c r="Y7" s="128">
        <v>128874</v>
      </c>
      <c r="Z7" s="128">
        <v>209686</v>
      </c>
      <c r="AA7" s="128">
        <v>193993</v>
      </c>
      <c r="AB7" s="128">
        <v>9611203</v>
      </c>
      <c r="AC7" s="128">
        <v>125429</v>
      </c>
      <c r="AE7" s="128">
        <v>21479028</v>
      </c>
      <c r="AF7" s="128">
        <v>34623754</v>
      </c>
      <c r="AH7" s="128">
        <v>1420408</v>
      </c>
      <c r="AI7" s="128">
        <v>88986</v>
      </c>
      <c r="AJ7" s="128">
        <v>311399</v>
      </c>
      <c r="AK7" s="128">
        <v>26392</v>
      </c>
      <c r="AL7" s="128">
        <v>69244</v>
      </c>
      <c r="AM7" s="128">
        <v>1239258</v>
      </c>
      <c r="AN7" s="128">
        <v>0</v>
      </c>
      <c r="AO7" s="128">
        <v>0</v>
      </c>
      <c r="AP7" s="128">
        <v>307179</v>
      </c>
    </row>
    <row r="8" spans="1:42" x14ac:dyDescent="0.3">
      <c r="A8" s="532">
        <v>13</v>
      </c>
      <c r="B8" t="s">
        <v>329</v>
      </c>
      <c r="D8">
        <v>1163661</v>
      </c>
      <c r="E8">
        <v>3382593</v>
      </c>
      <c r="F8">
        <v>0</v>
      </c>
      <c r="G8">
        <v>5124413</v>
      </c>
      <c r="H8">
        <v>56275</v>
      </c>
      <c r="I8">
        <v>0</v>
      </c>
      <c r="J8">
        <v>0</v>
      </c>
      <c r="K8">
        <v>3076169</v>
      </c>
      <c r="L8">
        <v>7428773</v>
      </c>
      <c r="M8">
        <v>2839206</v>
      </c>
      <c r="N8">
        <v>160663</v>
      </c>
      <c r="O8">
        <v>20364152</v>
      </c>
      <c r="P8">
        <v>0</v>
      </c>
      <c r="Q8">
        <v>0</v>
      </c>
      <c r="R8">
        <v>0</v>
      </c>
      <c r="S8">
        <v>0</v>
      </c>
      <c r="T8">
        <v>0</v>
      </c>
      <c r="W8">
        <v>0</v>
      </c>
      <c r="Y8">
        <v>0</v>
      </c>
      <c r="Z8">
        <v>0</v>
      </c>
      <c r="AA8">
        <v>0</v>
      </c>
      <c r="AB8">
        <v>0</v>
      </c>
      <c r="AC8">
        <v>0</v>
      </c>
      <c r="AE8">
        <v>941178</v>
      </c>
      <c r="AF8">
        <v>15966972</v>
      </c>
      <c r="AH8">
        <v>0</v>
      </c>
      <c r="AI8">
        <v>0</v>
      </c>
      <c r="AJ8">
        <v>0</v>
      </c>
      <c r="AK8">
        <v>0</v>
      </c>
      <c r="AL8">
        <v>0</v>
      </c>
      <c r="AM8">
        <v>0</v>
      </c>
      <c r="AN8">
        <v>8535945</v>
      </c>
      <c r="AO8">
        <v>566529</v>
      </c>
      <c r="AP8">
        <v>0</v>
      </c>
    </row>
    <row r="9" spans="1:42" x14ac:dyDescent="0.3">
      <c r="A9" s="532">
        <v>14</v>
      </c>
      <c r="B9" t="s">
        <v>330</v>
      </c>
      <c r="D9">
        <v>482777</v>
      </c>
      <c r="E9">
        <v>159188</v>
      </c>
      <c r="F9">
        <v>0</v>
      </c>
      <c r="G9">
        <v>341071</v>
      </c>
      <c r="H9">
        <v>0</v>
      </c>
      <c r="I9">
        <v>0</v>
      </c>
      <c r="J9">
        <v>0</v>
      </c>
      <c r="K9">
        <v>88912</v>
      </c>
      <c r="L9">
        <v>2549588</v>
      </c>
      <c r="M9">
        <v>26238</v>
      </c>
      <c r="N9">
        <v>56193</v>
      </c>
      <c r="O9">
        <v>372487</v>
      </c>
      <c r="P9">
        <v>0</v>
      </c>
      <c r="Q9">
        <v>0</v>
      </c>
      <c r="R9">
        <v>0</v>
      </c>
      <c r="S9">
        <v>0</v>
      </c>
      <c r="T9">
        <v>0</v>
      </c>
      <c r="W9">
        <v>0</v>
      </c>
      <c r="Y9">
        <v>0</v>
      </c>
      <c r="Z9">
        <v>0</v>
      </c>
      <c r="AA9">
        <v>0</v>
      </c>
      <c r="AB9">
        <v>0</v>
      </c>
      <c r="AC9">
        <v>0</v>
      </c>
      <c r="AE9">
        <v>32348</v>
      </c>
      <c r="AF9">
        <v>8448875</v>
      </c>
      <c r="AH9">
        <v>0</v>
      </c>
      <c r="AI9">
        <v>0</v>
      </c>
      <c r="AJ9">
        <v>0</v>
      </c>
      <c r="AK9">
        <v>0</v>
      </c>
      <c r="AL9">
        <v>0</v>
      </c>
      <c r="AM9">
        <v>0</v>
      </c>
      <c r="AN9">
        <v>358594</v>
      </c>
      <c r="AO9">
        <v>77482</v>
      </c>
      <c r="AP9">
        <v>0</v>
      </c>
    </row>
    <row r="10" spans="1:42" x14ac:dyDescent="0.3">
      <c r="A10" s="532">
        <v>16</v>
      </c>
      <c r="B10" t="s">
        <v>91</v>
      </c>
      <c r="D10">
        <v>0</v>
      </c>
      <c r="E10">
        <v>0</v>
      </c>
      <c r="F10">
        <v>10227930</v>
      </c>
      <c r="G10">
        <v>0</v>
      </c>
      <c r="H10">
        <v>0</v>
      </c>
      <c r="I10">
        <v>363963</v>
      </c>
      <c r="J10">
        <v>2599705</v>
      </c>
      <c r="K10">
        <v>0</v>
      </c>
      <c r="L10">
        <v>0</v>
      </c>
      <c r="M10">
        <v>0</v>
      </c>
      <c r="N10">
        <v>0</v>
      </c>
      <c r="O10">
        <v>0</v>
      </c>
      <c r="P10">
        <v>42997</v>
      </c>
      <c r="Q10">
        <v>4</v>
      </c>
      <c r="R10">
        <v>81493</v>
      </c>
      <c r="S10">
        <v>3574580</v>
      </c>
      <c r="T10">
        <v>220156</v>
      </c>
      <c r="W10">
        <v>370202</v>
      </c>
      <c r="Y10">
        <v>146310</v>
      </c>
      <c r="Z10">
        <v>76259</v>
      </c>
      <c r="AA10">
        <v>768841</v>
      </c>
      <c r="AB10">
        <v>80539438</v>
      </c>
      <c r="AC10">
        <v>14093</v>
      </c>
      <c r="AE10">
        <v>11992746</v>
      </c>
      <c r="AF10">
        <v>11003150</v>
      </c>
      <c r="AH10">
        <v>241709</v>
      </c>
      <c r="AI10">
        <v>67624</v>
      </c>
      <c r="AJ10">
        <v>84457</v>
      </c>
      <c r="AK10">
        <v>10135</v>
      </c>
      <c r="AL10">
        <v>56312</v>
      </c>
      <c r="AM10">
        <v>3029209</v>
      </c>
      <c r="AN10">
        <v>0</v>
      </c>
      <c r="AO10">
        <v>0</v>
      </c>
      <c r="AP10">
        <v>95273</v>
      </c>
    </row>
    <row r="11" spans="1:42" x14ac:dyDescent="0.3">
      <c r="A11" s="532">
        <v>17</v>
      </c>
      <c r="B11" t="s">
        <v>93</v>
      </c>
      <c r="D11">
        <v>0</v>
      </c>
      <c r="E11">
        <v>0</v>
      </c>
      <c r="F11">
        <v>0</v>
      </c>
      <c r="G11">
        <v>0</v>
      </c>
      <c r="H11">
        <v>0</v>
      </c>
      <c r="I11">
        <v>0</v>
      </c>
      <c r="J11">
        <v>0</v>
      </c>
      <c r="K11">
        <v>0</v>
      </c>
      <c r="L11">
        <v>0</v>
      </c>
      <c r="M11">
        <v>0</v>
      </c>
      <c r="N11">
        <v>0</v>
      </c>
      <c r="O11">
        <v>0</v>
      </c>
      <c r="P11">
        <v>0</v>
      </c>
      <c r="Q11">
        <v>0</v>
      </c>
      <c r="R11">
        <v>0</v>
      </c>
      <c r="S11">
        <v>0</v>
      </c>
      <c r="T11">
        <v>0</v>
      </c>
      <c r="W11">
        <v>0</v>
      </c>
      <c r="Y11">
        <v>0</v>
      </c>
      <c r="Z11">
        <v>0</v>
      </c>
      <c r="AA11">
        <v>0</v>
      </c>
      <c r="AB11">
        <v>0</v>
      </c>
      <c r="AC11">
        <v>0</v>
      </c>
      <c r="AE11">
        <v>0</v>
      </c>
      <c r="AF11">
        <v>12276660</v>
      </c>
      <c r="AH11">
        <v>0</v>
      </c>
      <c r="AI11">
        <v>0</v>
      </c>
      <c r="AJ11">
        <v>0</v>
      </c>
      <c r="AK11">
        <v>0</v>
      </c>
      <c r="AL11">
        <v>0</v>
      </c>
      <c r="AM11">
        <v>0</v>
      </c>
      <c r="AN11">
        <v>0</v>
      </c>
      <c r="AO11">
        <v>0</v>
      </c>
      <c r="AP11">
        <v>0</v>
      </c>
    </row>
    <row r="12" spans="1:42" x14ac:dyDescent="0.3">
      <c r="A12" s="532">
        <v>20</v>
      </c>
      <c r="B12" t="s">
        <v>94</v>
      </c>
      <c r="D12">
        <v>0</v>
      </c>
      <c r="E12">
        <v>0</v>
      </c>
      <c r="F12">
        <v>0</v>
      </c>
      <c r="G12">
        <v>0</v>
      </c>
      <c r="H12">
        <v>0</v>
      </c>
      <c r="I12">
        <v>0</v>
      </c>
      <c r="J12">
        <v>0</v>
      </c>
      <c r="K12">
        <v>0</v>
      </c>
      <c r="L12">
        <v>0</v>
      </c>
      <c r="M12">
        <v>0</v>
      </c>
      <c r="N12">
        <v>0</v>
      </c>
      <c r="O12">
        <v>0</v>
      </c>
      <c r="P12">
        <v>0</v>
      </c>
      <c r="Q12">
        <v>0</v>
      </c>
      <c r="R12">
        <v>0</v>
      </c>
      <c r="S12">
        <v>0</v>
      </c>
      <c r="T12">
        <v>0</v>
      </c>
      <c r="W12">
        <v>0</v>
      </c>
      <c r="Y12">
        <v>0</v>
      </c>
      <c r="Z12">
        <v>0</v>
      </c>
      <c r="AA12">
        <v>0</v>
      </c>
      <c r="AB12">
        <v>0</v>
      </c>
      <c r="AC12">
        <v>0</v>
      </c>
      <c r="AE12">
        <v>413578</v>
      </c>
      <c r="AF12">
        <v>15727129</v>
      </c>
      <c r="AH12">
        <v>0</v>
      </c>
      <c r="AI12">
        <v>0</v>
      </c>
      <c r="AJ12">
        <v>0</v>
      </c>
      <c r="AK12">
        <v>0</v>
      </c>
      <c r="AL12">
        <v>0</v>
      </c>
      <c r="AM12">
        <v>0</v>
      </c>
      <c r="AN12">
        <v>0</v>
      </c>
      <c r="AO12">
        <v>0</v>
      </c>
      <c r="AP12">
        <v>0</v>
      </c>
    </row>
    <row r="13" spans="1:42" x14ac:dyDescent="0.3">
      <c r="A13" s="532">
        <v>22</v>
      </c>
      <c r="B13" t="s">
        <v>96</v>
      </c>
      <c r="D13">
        <v>0</v>
      </c>
      <c r="E13">
        <v>0</v>
      </c>
      <c r="F13">
        <v>0</v>
      </c>
      <c r="G13">
        <v>0</v>
      </c>
      <c r="H13">
        <v>0</v>
      </c>
      <c r="I13">
        <v>0</v>
      </c>
      <c r="J13">
        <v>0</v>
      </c>
      <c r="K13">
        <v>0</v>
      </c>
      <c r="L13">
        <v>0</v>
      </c>
      <c r="M13">
        <v>0</v>
      </c>
      <c r="N13">
        <v>0</v>
      </c>
      <c r="O13">
        <v>0</v>
      </c>
      <c r="P13">
        <v>0</v>
      </c>
      <c r="Q13">
        <v>0</v>
      </c>
      <c r="R13">
        <v>0</v>
      </c>
      <c r="S13">
        <v>0</v>
      </c>
      <c r="T13">
        <v>0</v>
      </c>
      <c r="W13">
        <v>0</v>
      </c>
      <c r="Y13">
        <v>0</v>
      </c>
      <c r="Z13">
        <v>0</v>
      </c>
      <c r="AA13">
        <v>0</v>
      </c>
      <c r="AB13">
        <v>0</v>
      </c>
      <c r="AC13">
        <v>0</v>
      </c>
      <c r="AE13">
        <v>143834</v>
      </c>
      <c r="AF13">
        <v>0</v>
      </c>
      <c r="AH13">
        <v>0</v>
      </c>
      <c r="AI13">
        <v>0</v>
      </c>
      <c r="AJ13">
        <v>0</v>
      </c>
      <c r="AK13">
        <v>0</v>
      </c>
      <c r="AL13">
        <v>0</v>
      </c>
      <c r="AM13">
        <v>1200</v>
      </c>
      <c r="AN13">
        <v>0</v>
      </c>
      <c r="AO13">
        <v>0</v>
      </c>
      <c r="AP13">
        <v>0</v>
      </c>
    </row>
    <row r="14" spans="1:42" x14ac:dyDescent="0.3">
      <c r="A14" s="532">
        <v>23</v>
      </c>
      <c r="B14" t="s">
        <v>99</v>
      </c>
      <c r="D14">
        <v>0</v>
      </c>
      <c r="E14">
        <v>0</v>
      </c>
      <c r="F14">
        <v>61520</v>
      </c>
      <c r="G14">
        <v>0</v>
      </c>
      <c r="H14">
        <v>0</v>
      </c>
      <c r="I14">
        <v>57500</v>
      </c>
      <c r="J14">
        <v>-4396</v>
      </c>
      <c r="K14">
        <v>0</v>
      </c>
      <c r="L14">
        <v>0</v>
      </c>
      <c r="M14">
        <v>0</v>
      </c>
      <c r="N14">
        <v>0</v>
      </c>
      <c r="O14">
        <v>0</v>
      </c>
      <c r="P14">
        <v>14778</v>
      </c>
      <c r="Q14">
        <v>4</v>
      </c>
      <c r="R14">
        <v>21350</v>
      </c>
      <c r="S14">
        <v>595375</v>
      </c>
      <c r="T14">
        <v>49235</v>
      </c>
      <c r="W14">
        <v>58712</v>
      </c>
      <c r="Y14">
        <v>-28951</v>
      </c>
      <c r="Z14">
        <v>4531</v>
      </c>
      <c r="AA14">
        <v>26453</v>
      </c>
      <c r="AB14">
        <v>712669</v>
      </c>
      <c r="AC14">
        <v>822</v>
      </c>
      <c r="AE14">
        <v>4066479</v>
      </c>
      <c r="AF14">
        <v>-853714</v>
      </c>
      <c r="AH14">
        <v>151190</v>
      </c>
      <c r="AI14">
        <v>3364</v>
      </c>
      <c r="AJ14">
        <v>8701</v>
      </c>
      <c r="AK14">
        <v>-5578</v>
      </c>
      <c r="AL14">
        <v>-1336</v>
      </c>
      <c r="AM14">
        <v>-21148</v>
      </c>
      <c r="AN14">
        <v>0</v>
      </c>
      <c r="AO14">
        <v>0</v>
      </c>
      <c r="AP14">
        <v>26704</v>
      </c>
    </row>
    <row r="15" spans="1:42" x14ac:dyDescent="0.3">
      <c r="A15" s="532">
        <v>31</v>
      </c>
      <c r="B15" t="s">
        <v>331</v>
      </c>
      <c r="D15">
        <v>-75583</v>
      </c>
      <c r="E15">
        <v>-1326519</v>
      </c>
      <c r="F15">
        <v>0</v>
      </c>
      <c r="G15">
        <v>346866</v>
      </c>
      <c r="H15">
        <v>32119</v>
      </c>
      <c r="I15">
        <v>0</v>
      </c>
      <c r="J15">
        <v>0</v>
      </c>
      <c r="K15">
        <v>-479016</v>
      </c>
      <c r="L15">
        <v>3058890</v>
      </c>
      <c r="M15">
        <v>598687</v>
      </c>
      <c r="N15">
        <v>0</v>
      </c>
      <c r="O15">
        <v>467070</v>
      </c>
      <c r="P15">
        <v>0</v>
      </c>
      <c r="Q15">
        <v>0</v>
      </c>
      <c r="R15">
        <v>0</v>
      </c>
      <c r="S15">
        <v>0</v>
      </c>
      <c r="T15">
        <v>0</v>
      </c>
      <c r="W15">
        <v>0</v>
      </c>
      <c r="Y15">
        <v>0</v>
      </c>
      <c r="Z15">
        <v>0</v>
      </c>
      <c r="AA15">
        <v>0</v>
      </c>
      <c r="AB15">
        <v>0</v>
      </c>
      <c r="AC15">
        <v>0</v>
      </c>
      <c r="AE15">
        <v>-106354</v>
      </c>
      <c r="AF15">
        <v>1623041</v>
      </c>
      <c r="AH15">
        <v>0</v>
      </c>
      <c r="AI15">
        <v>0</v>
      </c>
      <c r="AJ15">
        <v>0</v>
      </c>
      <c r="AK15">
        <v>0</v>
      </c>
      <c r="AL15">
        <v>0</v>
      </c>
      <c r="AM15">
        <v>0</v>
      </c>
      <c r="AN15">
        <v>74084</v>
      </c>
      <c r="AO15">
        <v>-182071</v>
      </c>
      <c r="AP15">
        <v>0</v>
      </c>
    </row>
    <row r="16" spans="1:42" x14ac:dyDescent="0.3">
      <c r="A16" s="532">
        <v>32</v>
      </c>
      <c r="B16" t="s">
        <v>332</v>
      </c>
      <c r="D16">
        <v>106961</v>
      </c>
      <c r="E16">
        <v>119911</v>
      </c>
      <c r="F16">
        <v>0</v>
      </c>
      <c r="G16">
        <v>1265278</v>
      </c>
      <c r="H16">
        <v>0</v>
      </c>
      <c r="I16">
        <v>0</v>
      </c>
      <c r="J16">
        <v>0</v>
      </c>
      <c r="K16">
        <v>2044783</v>
      </c>
      <c r="L16">
        <v>8342559</v>
      </c>
      <c r="M16">
        <v>157332</v>
      </c>
      <c r="N16">
        <v>105743</v>
      </c>
      <c r="O16">
        <v>2997735</v>
      </c>
      <c r="P16">
        <v>0</v>
      </c>
      <c r="Q16">
        <v>0</v>
      </c>
      <c r="R16">
        <v>0</v>
      </c>
      <c r="S16">
        <v>0</v>
      </c>
      <c r="T16">
        <v>0</v>
      </c>
      <c r="W16">
        <v>0</v>
      </c>
      <c r="Y16">
        <v>0</v>
      </c>
      <c r="Z16">
        <v>0</v>
      </c>
      <c r="AA16">
        <v>0</v>
      </c>
      <c r="AB16">
        <v>0</v>
      </c>
      <c r="AC16">
        <v>0</v>
      </c>
      <c r="AE16">
        <v>74766</v>
      </c>
      <c r="AF16">
        <v>2966921</v>
      </c>
      <c r="AH16">
        <v>0</v>
      </c>
      <c r="AI16">
        <v>0</v>
      </c>
      <c r="AJ16">
        <v>0</v>
      </c>
      <c r="AK16">
        <v>0</v>
      </c>
      <c r="AL16">
        <v>0</v>
      </c>
      <c r="AM16">
        <v>0</v>
      </c>
      <c r="AN16">
        <v>1034792</v>
      </c>
      <c r="AO16">
        <v>239052</v>
      </c>
      <c r="AP16">
        <v>0</v>
      </c>
    </row>
    <row r="17" spans="1:42" x14ac:dyDescent="0.3">
      <c r="A17" s="532">
        <v>33</v>
      </c>
      <c r="B17" t="s">
        <v>109</v>
      </c>
      <c r="D17">
        <v>-38290</v>
      </c>
      <c r="E17">
        <v>-955713</v>
      </c>
      <c r="F17">
        <v>0</v>
      </c>
      <c r="G17">
        <v>-2235754</v>
      </c>
      <c r="H17">
        <v>-17017</v>
      </c>
      <c r="I17">
        <v>0</v>
      </c>
      <c r="J17">
        <v>0</v>
      </c>
      <c r="K17">
        <v>-9178760</v>
      </c>
      <c r="L17">
        <v>8995443</v>
      </c>
      <c r="M17">
        <v>847621</v>
      </c>
      <c r="N17">
        <v>43050</v>
      </c>
      <c r="O17">
        <v>3481724</v>
      </c>
      <c r="P17">
        <v>0</v>
      </c>
      <c r="Q17">
        <v>0</v>
      </c>
      <c r="R17">
        <v>0</v>
      </c>
      <c r="S17">
        <v>0</v>
      </c>
      <c r="T17">
        <v>0</v>
      </c>
      <c r="W17">
        <v>0</v>
      </c>
      <c r="Y17">
        <v>0</v>
      </c>
      <c r="Z17">
        <v>0</v>
      </c>
      <c r="AA17">
        <v>0</v>
      </c>
      <c r="AB17">
        <v>0</v>
      </c>
      <c r="AC17">
        <v>0</v>
      </c>
      <c r="AE17">
        <v>-495247</v>
      </c>
      <c r="AF17">
        <v>-10437670</v>
      </c>
      <c r="AH17">
        <v>0</v>
      </c>
      <c r="AI17">
        <v>0</v>
      </c>
      <c r="AJ17">
        <v>0</v>
      </c>
      <c r="AK17">
        <v>0</v>
      </c>
      <c r="AL17">
        <v>0</v>
      </c>
      <c r="AM17">
        <v>0</v>
      </c>
      <c r="AN17">
        <v>-3650615</v>
      </c>
      <c r="AO17">
        <v>-652412</v>
      </c>
      <c r="AP17">
        <v>0</v>
      </c>
    </row>
    <row r="18" spans="1:42" x14ac:dyDescent="0.3">
      <c r="A18" s="532">
        <v>193</v>
      </c>
      <c r="B18" t="s">
        <v>110</v>
      </c>
      <c r="D18">
        <v>17409</v>
      </c>
      <c r="E18">
        <v>0</v>
      </c>
      <c r="F18">
        <v>0</v>
      </c>
      <c r="G18">
        <v>1184241</v>
      </c>
      <c r="H18">
        <v>0</v>
      </c>
      <c r="I18">
        <v>0</v>
      </c>
      <c r="J18">
        <v>0</v>
      </c>
      <c r="K18">
        <v>869173</v>
      </c>
      <c r="L18">
        <v>549285</v>
      </c>
      <c r="M18">
        <v>0</v>
      </c>
      <c r="N18">
        <v>0</v>
      </c>
      <c r="O18">
        <v>0</v>
      </c>
      <c r="P18">
        <v>0</v>
      </c>
      <c r="Q18">
        <v>0</v>
      </c>
      <c r="R18">
        <v>0</v>
      </c>
      <c r="S18">
        <v>0</v>
      </c>
      <c r="T18">
        <v>0</v>
      </c>
      <c r="W18">
        <v>0</v>
      </c>
      <c r="Y18">
        <v>0</v>
      </c>
      <c r="Z18">
        <v>0</v>
      </c>
      <c r="AA18">
        <v>0</v>
      </c>
      <c r="AB18">
        <v>0</v>
      </c>
      <c r="AC18">
        <v>0</v>
      </c>
      <c r="AE18">
        <v>0</v>
      </c>
      <c r="AF18">
        <v>2659011</v>
      </c>
      <c r="AH18">
        <v>0</v>
      </c>
      <c r="AI18">
        <v>0</v>
      </c>
      <c r="AJ18">
        <v>0</v>
      </c>
      <c r="AK18">
        <v>0</v>
      </c>
      <c r="AL18">
        <v>0</v>
      </c>
      <c r="AM18">
        <v>0</v>
      </c>
      <c r="AN18">
        <v>512635</v>
      </c>
      <c r="AO18">
        <v>0</v>
      </c>
      <c r="AP18">
        <v>0</v>
      </c>
    </row>
    <row r="19" spans="1:42" x14ac:dyDescent="0.3">
      <c r="A19" s="532">
        <v>252</v>
      </c>
      <c r="B19" t="s">
        <v>30</v>
      </c>
      <c r="D19">
        <v>0</v>
      </c>
      <c r="E19">
        <v>0</v>
      </c>
      <c r="F19">
        <v>-40</v>
      </c>
      <c r="G19">
        <v>0</v>
      </c>
      <c r="H19">
        <v>0</v>
      </c>
      <c r="I19">
        <v>608015</v>
      </c>
      <c r="J19">
        <v>236569</v>
      </c>
      <c r="K19">
        <v>0</v>
      </c>
      <c r="L19">
        <v>0</v>
      </c>
      <c r="M19">
        <v>0</v>
      </c>
      <c r="N19">
        <v>0</v>
      </c>
      <c r="O19">
        <v>0</v>
      </c>
      <c r="P19">
        <v>0</v>
      </c>
      <c r="Q19">
        <v>33705</v>
      </c>
      <c r="R19">
        <v>0</v>
      </c>
      <c r="S19">
        <v>0</v>
      </c>
      <c r="T19">
        <v>66</v>
      </c>
      <c r="W19">
        <v>2795936</v>
      </c>
      <c r="Y19">
        <v>38763</v>
      </c>
      <c r="Z19">
        <v>0</v>
      </c>
      <c r="AA19">
        <v>44617</v>
      </c>
      <c r="AB19">
        <v>14827686</v>
      </c>
      <c r="AC19">
        <v>0</v>
      </c>
      <c r="AE19">
        <v>25091355</v>
      </c>
      <c r="AF19">
        <v>66678767</v>
      </c>
      <c r="AH19">
        <v>1309276</v>
      </c>
      <c r="AI19">
        <v>522519</v>
      </c>
      <c r="AJ19">
        <v>80183</v>
      </c>
      <c r="AK19">
        <v>16656</v>
      </c>
      <c r="AL19">
        <v>146640</v>
      </c>
      <c r="AM19">
        <v>1815765</v>
      </c>
      <c r="AN19">
        <v>0</v>
      </c>
      <c r="AO19">
        <v>0</v>
      </c>
      <c r="AP19">
        <v>0</v>
      </c>
    </row>
    <row r="20" spans="1:42" x14ac:dyDescent="0.3">
      <c r="A20" s="532">
        <v>253</v>
      </c>
      <c r="B20" t="s">
        <v>31</v>
      </c>
      <c r="D20">
        <v>0</v>
      </c>
      <c r="E20">
        <v>0</v>
      </c>
      <c r="F20">
        <v>627804</v>
      </c>
      <c r="G20">
        <v>0</v>
      </c>
      <c r="H20">
        <v>0</v>
      </c>
      <c r="I20">
        <v>1941</v>
      </c>
      <c r="J20">
        <v>24464</v>
      </c>
      <c r="K20">
        <v>0</v>
      </c>
      <c r="L20">
        <v>0</v>
      </c>
      <c r="M20">
        <v>0</v>
      </c>
      <c r="N20">
        <v>0</v>
      </c>
      <c r="O20">
        <v>0</v>
      </c>
      <c r="P20">
        <v>10000</v>
      </c>
      <c r="Q20">
        <v>16646</v>
      </c>
      <c r="R20">
        <v>534</v>
      </c>
      <c r="S20">
        <v>640210</v>
      </c>
      <c r="T20">
        <v>0</v>
      </c>
      <c r="W20">
        <v>7250</v>
      </c>
      <c r="Y20">
        <v>20920</v>
      </c>
      <c r="Z20">
        <v>21</v>
      </c>
      <c r="AA20">
        <v>5122</v>
      </c>
      <c r="AB20">
        <v>13381472</v>
      </c>
      <c r="AC20">
        <v>0</v>
      </c>
      <c r="AE20">
        <v>2000569</v>
      </c>
      <c r="AF20">
        <v>763564118</v>
      </c>
      <c r="AH20">
        <v>7632</v>
      </c>
      <c r="AI20">
        <v>34194</v>
      </c>
      <c r="AJ20">
        <v>131686</v>
      </c>
      <c r="AK20">
        <v>73</v>
      </c>
      <c r="AL20">
        <v>461</v>
      </c>
      <c r="AM20">
        <v>779170</v>
      </c>
      <c r="AN20">
        <v>0</v>
      </c>
      <c r="AO20">
        <v>0</v>
      </c>
      <c r="AP20">
        <v>10000</v>
      </c>
    </row>
    <row r="21" spans="1:42" x14ac:dyDescent="0.3">
      <c r="A21" s="532">
        <v>254</v>
      </c>
      <c r="B21" t="s">
        <v>32</v>
      </c>
      <c r="D21">
        <v>0</v>
      </c>
      <c r="E21">
        <v>0</v>
      </c>
      <c r="F21">
        <v>374091</v>
      </c>
      <c r="G21">
        <v>0</v>
      </c>
      <c r="H21">
        <v>0</v>
      </c>
      <c r="I21">
        <v>266317</v>
      </c>
      <c r="J21">
        <v>-1066215</v>
      </c>
      <c r="K21">
        <v>0</v>
      </c>
      <c r="L21">
        <v>0</v>
      </c>
      <c r="M21">
        <v>0</v>
      </c>
      <c r="N21">
        <v>0</v>
      </c>
      <c r="O21">
        <v>0</v>
      </c>
      <c r="P21">
        <v>354254</v>
      </c>
      <c r="Q21">
        <v>26581</v>
      </c>
      <c r="R21">
        <v>228087</v>
      </c>
      <c r="S21">
        <v>1758069</v>
      </c>
      <c r="T21">
        <v>155055</v>
      </c>
      <c r="W21">
        <v>-265799</v>
      </c>
      <c r="Y21">
        <v>107954</v>
      </c>
      <c r="Z21">
        <v>209665</v>
      </c>
      <c r="AA21">
        <v>126022</v>
      </c>
      <c r="AB21">
        <v>-88263812</v>
      </c>
      <c r="AC21">
        <v>130216</v>
      </c>
      <c r="AE21">
        <v>19291508</v>
      </c>
      <c r="AF21">
        <v>11022302</v>
      </c>
      <c r="AH21">
        <v>1415290</v>
      </c>
      <c r="AI21">
        <v>54792</v>
      </c>
      <c r="AJ21">
        <v>179713</v>
      </c>
      <c r="AK21">
        <v>26845</v>
      </c>
      <c r="AL21">
        <v>72356</v>
      </c>
      <c r="AM21">
        <v>0</v>
      </c>
      <c r="AN21">
        <v>0</v>
      </c>
      <c r="AO21">
        <v>0</v>
      </c>
      <c r="AP21">
        <v>297179</v>
      </c>
    </row>
    <row r="22" spans="1:42" x14ac:dyDescent="0.3">
      <c r="A22" s="532">
        <v>255</v>
      </c>
      <c r="B22" t="s">
        <v>85</v>
      </c>
      <c r="D22">
        <v>0</v>
      </c>
      <c r="E22">
        <v>0</v>
      </c>
      <c r="F22">
        <v>61337</v>
      </c>
      <c r="G22">
        <v>0</v>
      </c>
      <c r="H22">
        <v>0</v>
      </c>
      <c r="I22">
        <v>55538</v>
      </c>
      <c r="J22">
        <v>-114887</v>
      </c>
      <c r="K22">
        <v>0</v>
      </c>
      <c r="L22">
        <v>0</v>
      </c>
      <c r="M22">
        <v>0</v>
      </c>
      <c r="N22">
        <v>0</v>
      </c>
      <c r="O22">
        <v>0</v>
      </c>
      <c r="P22">
        <v>14778</v>
      </c>
      <c r="Q22">
        <v>4</v>
      </c>
      <c r="R22">
        <v>20707</v>
      </c>
      <c r="S22">
        <v>596218</v>
      </c>
      <c r="T22">
        <v>44659</v>
      </c>
      <c r="W22">
        <v>-143708</v>
      </c>
      <c r="Y22">
        <v>-39019</v>
      </c>
      <c r="Z22">
        <v>4531</v>
      </c>
      <c r="AA22">
        <v>20976</v>
      </c>
      <c r="AB22">
        <v>3774877</v>
      </c>
      <c r="AC22">
        <v>5522</v>
      </c>
      <c r="AE22">
        <v>4273835</v>
      </c>
      <c r="AF22">
        <v>165850830</v>
      </c>
      <c r="AH22">
        <v>76089</v>
      </c>
      <c r="AI22">
        <v>-9471</v>
      </c>
      <c r="AJ22">
        <v>18412</v>
      </c>
      <c r="AK22">
        <v>1862</v>
      </c>
      <c r="AL22">
        <v>10114</v>
      </c>
      <c r="AM22">
        <v>-250476</v>
      </c>
      <c r="AN22">
        <v>0</v>
      </c>
      <c r="AO22">
        <v>0</v>
      </c>
      <c r="AP22">
        <v>26704</v>
      </c>
    </row>
    <row r="23" spans="1:42" x14ac:dyDescent="0.3">
      <c r="A23" s="532">
        <v>333</v>
      </c>
      <c r="B23" t="s">
        <v>74</v>
      </c>
      <c r="D23">
        <v>0</v>
      </c>
      <c r="E23">
        <v>0</v>
      </c>
      <c r="F23">
        <v>1822511</v>
      </c>
      <c r="G23">
        <v>0</v>
      </c>
      <c r="H23">
        <v>0</v>
      </c>
      <c r="I23">
        <v>235334</v>
      </c>
      <c r="J23">
        <v>1836047</v>
      </c>
      <c r="K23">
        <v>0</v>
      </c>
      <c r="L23">
        <v>0</v>
      </c>
      <c r="M23">
        <v>0</v>
      </c>
      <c r="N23">
        <v>0</v>
      </c>
      <c r="O23">
        <v>0</v>
      </c>
      <c r="P23">
        <v>354300</v>
      </c>
      <c r="Q23">
        <v>26581</v>
      </c>
      <c r="R23">
        <v>225784</v>
      </c>
      <c r="S23">
        <v>2146610</v>
      </c>
      <c r="T23">
        <v>189504</v>
      </c>
      <c r="W23">
        <v>135525</v>
      </c>
      <c r="Y23">
        <v>105171</v>
      </c>
      <c r="Z23">
        <v>214766</v>
      </c>
      <c r="AA23">
        <v>202478</v>
      </c>
      <c r="AB23">
        <v>12319031</v>
      </c>
      <c r="AC23">
        <v>125429</v>
      </c>
      <c r="AE23">
        <v>20302769</v>
      </c>
      <c r="AF23">
        <v>722532822</v>
      </c>
      <c r="AH23">
        <v>1414733</v>
      </c>
      <c r="AI23">
        <v>55942</v>
      </c>
      <c r="AJ23">
        <v>180751</v>
      </c>
      <c r="AK23">
        <v>27127</v>
      </c>
      <c r="AL23">
        <v>77077</v>
      </c>
      <c r="AM23">
        <v>1027141</v>
      </c>
      <c r="AN23">
        <v>0</v>
      </c>
      <c r="AO23">
        <v>0</v>
      </c>
      <c r="AP23">
        <v>297179</v>
      </c>
    </row>
    <row r="24" spans="1:42" x14ac:dyDescent="0.3">
      <c r="A24" s="532">
        <v>334</v>
      </c>
      <c r="B24" t="s">
        <v>105</v>
      </c>
      <c r="D24">
        <v>0</v>
      </c>
      <c r="E24">
        <v>1623654</v>
      </c>
      <c r="F24">
        <v>2854</v>
      </c>
      <c r="G24">
        <v>20537365</v>
      </c>
      <c r="H24">
        <v>0</v>
      </c>
      <c r="I24">
        <v>1443262</v>
      </c>
      <c r="J24">
        <v>678254</v>
      </c>
      <c r="K24">
        <v>0</v>
      </c>
      <c r="L24">
        <v>0</v>
      </c>
      <c r="M24">
        <v>0</v>
      </c>
      <c r="N24">
        <v>0</v>
      </c>
      <c r="O24">
        <v>0</v>
      </c>
      <c r="P24">
        <v>715</v>
      </c>
      <c r="Q24">
        <v>0</v>
      </c>
      <c r="R24">
        <v>0</v>
      </c>
      <c r="S24">
        <v>0</v>
      </c>
      <c r="T24">
        <v>23291</v>
      </c>
      <c r="W24">
        <v>3840150</v>
      </c>
      <c r="Y24">
        <v>439003</v>
      </c>
      <c r="Z24">
        <v>0</v>
      </c>
      <c r="AA24">
        <v>544752</v>
      </c>
      <c r="AB24">
        <v>40842412</v>
      </c>
      <c r="AC24">
        <v>0</v>
      </c>
      <c r="AE24">
        <v>33132985</v>
      </c>
      <c r="AF24">
        <v>19389460</v>
      </c>
      <c r="AH24">
        <v>1870030</v>
      </c>
      <c r="AI24">
        <v>858403</v>
      </c>
      <c r="AJ24">
        <v>56497</v>
      </c>
      <c r="AK24">
        <v>97035</v>
      </c>
      <c r="AL24">
        <v>208382</v>
      </c>
      <c r="AM24">
        <v>3265977</v>
      </c>
      <c r="AN24">
        <v>0</v>
      </c>
      <c r="AO24">
        <v>1465639</v>
      </c>
      <c r="AP24">
        <v>0</v>
      </c>
    </row>
    <row r="25" spans="1:42" x14ac:dyDescent="0.3">
      <c r="A25" s="532">
        <v>335</v>
      </c>
      <c r="B25" t="s">
        <v>37</v>
      </c>
      <c r="D25">
        <v>0</v>
      </c>
      <c r="E25">
        <v>0</v>
      </c>
      <c r="F25">
        <v>0</v>
      </c>
      <c r="G25">
        <v>0</v>
      </c>
      <c r="H25">
        <v>0</v>
      </c>
      <c r="I25">
        <v>0</v>
      </c>
      <c r="J25">
        <v>0</v>
      </c>
      <c r="K25">
        <v>0</v>
      </c>
      <c r="L25">
        <v>0</v>
      </c>
      <c r="M25">
        <v>0</v>
      </c>
      <c r="N25">
        <v>0</v>
      </c>
      <c r="O25">
        <v>0</v>
      </c>
      <c r="P25">
        <v>0</v>
      </c>
      <c r="Q25">
        <v>0</v>
      </c>
      <c r="R25">
        <v>0</v>
      </c>
      <c r="S25">
        <v>0</v>
      </c>
      <c r="T25">
        <v>0</v>
      </c>
      <c r="W25">
        <v>0</v>
      </c>
      <c r="Y25">
        <v>0</v>
      </c>
      <c r="Z25">
        <v>0</v>
      </c>
      <c r="AA25">
        <v>0</v>
      </c>
      <c r="AB25">
        <v>0</v>
      </c>
      <c r="AC25">
        <v>0</v>
      </c>
      <c r="AE25">
        <v>0</v>
      </c>
      <c r="AF25">
        <v>0</v>
      </c>
      <c r="AH25">
        <v>0</v>
      </c>
      <c r="AI25">
        <v>0</v>
      </c>
      <c r="AJ25">
        <v>0</v>
      </c>
      <c r="AK25">
        <v>0</v>
      </c>
      <c r="AL25">
        <v>0</v>
      </c>
      <c r="AM25">
        <v>0</v>
      </c>
      <c r="AN25">
        <v>0</v>
      </c>
      <c r="AO25">
        <v>0</v>
      </c>
      <c r="AP25">
        <v>0</v>
      </c>
    </row>
    <row r="26" spans="1:42" x14ac:dyDescent="0.3">
      <c r="A26" s="532">
        <v>336</v>
      </c>
      <c r="B26" t="s">
        <v>333</v>
      </c>
      <c r="D26">
        <v>0</v>
      </c>
      <c r="E26">
        <v>0</v>
      </c>
      <c r="F26">
        <v>1449263</v>
      </c>
      <c r="G26">
        <v>0</v>
      </c>
      <c r="H26">
        <v>0</v>
      </c>
      <c r="I26">
        <v>9406</v>
      </c>
      <c r="J26">
        <v>157879</v>
      </c>
      <c r="K26">
        <v>0</v>
      </c>
      <c r="L26">
        <v>0</v>
      </c>
      <c r="M26">
        <v>0</v>
      </c>
      <c r="N26">
        <v>0</v>
      </c>
      <c r="O26">
        <v>0</v>
      </c>
      <c r="P26">
        <v>46</v>
      </c>
      <c r="Q26">
        <v>0</v>
      </c>
      <c r="R26">
        <v>98</v>
      </c>
      <c r="S26">
        <v>177957</v>
      </c>
      <c r="T26">
        <v>536</v>
      </c>
      <c r="W26">
        <v>0</v>
      </c>
      <c r="Y26">
        <v>536</v>
      </c>
      <c r="Z26">
        <v>0</v>
      </c>
      <c r="AA26">
        <v>8485</v>
      </c>
      <c r="AB26">
        <v>70538083</v>
      </c>
      <c r="AC26">
        <v>0</v>
      </c>
      <c r="AE26">
        <v>603762</v>
      </c>
      <c r="AF26">
        <v>9952703</v>
      </c>
      <c r="AH26">
        <v>1957</v>
      </c>
      <c r="AI26">
        <v>1210</v>
      </c>
      <c r="AJ26">
        <v>2073</v>
      </c>
      <c r="AK26">
        <v>808</v>
      </c>
      <c r="AL26">
        <v>8294</v>
      </c>
      <c r="AM26">
        <v>65940</v>
      </c>
      <c r="AN26">
        <v>0</v>
      </c>
      <c r="AO26">
        <v>0</v>
      </c>
      <c r="AP26">
        <v>0</v>
      </c>
    </row>
    <row r="27" spans="1:42" x14ac:dyDescent="0.3">
      <c r="A27" s="532">
        <v>338</v>
      </c>
      <c r="B27" t="s">
        <v>36</v>
      </c>
      <c r="D27">
        <v>0</v>
      </c>
      <c r="E27">
        <v>0</v>
      </c>
      <c r="F27">
        <v>1451148</v>
      </c>
      <c r="G27">
        <v>0</v>
      </c>
      <c r="H27">
        <v>0</v>
      </c>
      <c r="I27">
        <v>22156</v>
      </c>
      <c r="J27">
        <v>3832635</v>
      </c>
      <c r="K27">
        <v>0</v>
      </c>
      <c r="L27">
        <v>0</v>
      </c>
      <c r="M27">
        <v>0</v>
      </c>
      <c r="N27">
        <v>0</v>
      </c>
      <c r="O27">
        <v>0</v>
      </c>
      <c r="P27">
        <v>46</v>
      </c>
      <c r="Q27">
        <v>0</v>
      </c>
      <c r="R27">
        <v>98</v>
      </c>
      <c r="S27">
        <v>177957</v>
      </c>
      <c r="T27">
        <v>68487</v>
      </c>
      <c r="W27">
        <v>406822</v>
      </c>
      <c r="Y27">
        <v>536</v>
      </c>
      <c r="Z27">
        <v>5150</v>
      </c>
      <c r="AA27">
        <v>145620</v>
      </c>
      <c r="AB27">
        <v>129842370</v>
      </c>
      <c r="AC27">
        <v>0</v>
      </c>
      <c r="AE27">
        <v>829516</v>
      </c>
      <c r="AF27">
        <v>13352308</v>
      </c>
      <c r="AH27">
        <v>1957</v>
      </c>
      <c r="AI27">
        <v>2391</v>
      </c>
      <c r="AJ27">
        <v>2673</v>
      </c>
      <c r="AK27">
        <v>808</v>
      </c>
      <c r="AL27">
        <v>8294</v>
      </c>
      <c r="AM27">
        <v>1196239</v>
      </c>
      <c r="AN27">
        <v>0</v>
      </c>
      <c r="AO27">
        <v>0</v>
      </c>
      <c r="AP27">
        <v>0</v>
      </c>
    </row>
    <row r="28" spans="1:42" x14ac:dyDescent="0.3">
      <c r="A28" s="532">
        <v>339</v>
      </c>
      <c r="B28" t="s">
        <v>78</v>
      </c>
      <c r="D28">
        <v>0</v>
      </c>
      <c r="E28">
        <v>0</v>
      </c>
      <c r="F28">
        <v>9819603</v>
      </c>
      <c r="G28">
        <v>0</v>
      </c>
      <c r="H28">
        <v>0</v>
      </c>
      <c r="I28">
        <v>0</v>
      </c>
      <c r="J28">
        <v>0</v>
      </c>
      <c r="K28">
        <v>0</v>
      </c>
      <c r="L28">
        <v>0</v>
      </c>
      <c r="M28">
        <v>0</v>
      </c>
      <c r="N28">
        <v>0</v>
      </c>
      <c r="O28">
        <v>0</v>
      </c>
      <c r="P28">
        <v>0</v>
      </c>
      <c r="Q28">
        <v>0</v>
      </c>
      <c r="R28">
        <v>0</v>
      </c>
      <c r="S28">
        <v>0</v>
      </c>
      <c r="T28">
        <v>0</v>
      </c>
      <c r="W28">
        <v>10865</v>
      </c>
      <c r="Y28">
        <v>5665</v>
      </c>
      <c r="Z28">
        <v>0</v>
      </c>
      <c r="AA28">
        <v>436303</v>
      </c>
      <c r="AB28">
        <v>53036401</v>
      </c>
      <c r="AC28">
        <v>0</v>
      </c>
      <c r="AE28">
        <v>325804</v>
      </c>
      <c r="AF28">
        <v>1411557</v>
      </c>
      <c r="AH28">
        <v>0</v>
      </c>
      <c r="AI28">
        <v>11267</v>
      </c>
      <c r="AJ28">
        <v>80519</v>
      </c>
      <c r="AK28">
        <v>0</v>
      </c>
      <c r="AL28">
        <v>0</v>
      </c>
      <c r="AM28">
        <v>2883898</v>
      </c>
      <c r="AN28">
        <v>0</v>
      </c>
      <c r="AO28">
        <v>0</v>
      </c>
      <c r="AP28">
        <v>0</v>
      </c>
    </row>
    <row r="29" spans="1:42" x14ac:dyDescent="0.3">
      <c r="A29" s="532">
        <v>341</v>
      </c>
      <c r="B29" t="s">
        <v>334</v>
      </c>
      <c r="D29">
        <v>0</v>
      </c>
      <c r="E29">
        <v>0</v>
      </c>
      <c r="F29">
        <v>408327</v>
      </c>
      <c r="G29">
        <v>0</v>
      </c>
      <c r="H29">
        <v>0</v>
      </c>
      <c r="I29">
        <v>364269</v>
      </c>
      <c r="J29">
        <v>2599705</v>
      </c>
      <c r="K29">
        <v>0</v>
      </c>
      <c r="L29">
        <v>0</v>
      </c>
      <c r="M29">
        <v>0</v>
      </c>
      <c r="N29">
        <v>0</v>
      </c>
      <c r="O29">
        <v>0</v>
      </c>
      <c r="P29">
        <v>32997</v>
      </c>
      <c r="Q29">
        <v>4</v>
      </c>
      <c r="R29">
        <v>60850</v>
      </c>
      <c r="S29">
        <v>3575423</v>
      </c>
      <c r="T29">
        <v>17</v>
      </c>
      <c r="W29">
        <v>312925</v>
      </c>
      <c r="Y29">
        <v>140645</v>
      </c>
      <c r="Z29">
        <v>76259</v>
      </c>
      <c r="AA29">
        <v>332538</v>
      </c>
      <c r="AB29">
        <v>28459756</v>
      </c>
      <c r="AC29">
        <v>18793</v>
      </c>
      <c r="AE29">
        <v>6157141</v>
      </c>
      <c r="AF29">
        <v>247603486</v>
      </c>
      <c r="AH29">
        <v>231130</v>
      </c>
      <c r="AI29">
        <v>148</v>
      </c>
      <c r="AJ29">
        <v>3938</v>
      </c>
      <c r="AK29">
        <v>8705</v>
      </c>
      <c r="AL29">
        <v>53480</v>
      </c>
      <c r="AM29">
        <v>67494</v>
      </c>
      <c r="AN29">
        <v>0</v>
      </c>
      <c r="AO29">
        <v>0</v>
      </c>
      <c r="AP29">
        <v>192</v>
      </c>
    </row>
    <row r="30" spans="1:42" x14ac:dyDescent="0.3">
      <c r="A30" s="532">
        <v>373</v>
      </c>
      <c r="B30" t="s">
        <v>125</v>
      </c>
      <c r="D30">
        <v>0</v>
      </c>
      <c r="E30">
        <v>618458</v>
      </c>
      <c r="F30">
        <v>2854</v>
      </c>
      <c r="G30">
        <v>9562933</v>
      </c>
      <c r="H30">
        <v>0</v>
      </c>
      <c r="I30">
        <v>1047818</v>
      </c>
      <c r="J30">
        <v>441487</v>
      </c>
      <c r="K30">
        <v>0</v>
      </c>
      <c r="L30">
        <v>0</v>
      </c>
      <c r="M30">
        <v>0</v>
      </c>
      <c r="N30">
        <v>0</v>
      </c>
      <c r="O30">
        <v>0</v>
      </c>
      <c r="P30">
        <v>715</v>
      </c>
      <c r="Q30">
        <v>0</v>
      </c>
      <c r="R30">
        <v>0</v>
      </c>
      <c r="S30">
        <v>0</v>
      </c>
      <c r="T30">
        <v>23225</v>
      </c>
      <c r="W30">
        <v>1286904</v>
      </c>
      <c r="Y30">
        <v>400240</v>
      </c>
      <c r="Z30">
        <v>0</v>
      </c>
      <c r="AA30">
        <v>500135</v>
      </c>
      <c r="AB30">
        <v>26014726</v>
      </c>
      <c r="AC30">
        <v>0</v>
      </c>
      <c r="AE30">
        <v>13948481</v>
      </c>
      <c r="AF30">
        <v>12826015</v>
      </c>
      <c r="AH30">
        <v>560754</v>
      </c>
      <c r="AI30">
        <v>556937</v>
      </c>
      <c r="AJ30">
        <v>15848</v>
      </c>
      <c r="AK30">
        <v>80379</v>
      </c>
      <c r="AL30">
        <v>61742</v>
      </c>
      <c r="AM30">
        <v>1694229</v>
      </c>
      <c r="AN30">
        <v>0</v>
      </c>
      <c r="AO30">
        <v>1173429</v>
      </c>
      <c r="AP30">
        <v>0</v>
      </c>
    </row>
    <row r="31" spans="1:42" x14ac:dyDescent="0.3">
      <c r="A31" s="532">
        <v>376</v>
      </c>
      <c r="B31" t="s">
        <v>33</v>
      </c>
      <c r="D31">
        <v>0</v>
      </c>
      <c r="E31">
        <v>0</v>
      </c>
      <c r="F31">
        <v>0</v>
      </c>
      <c r="G31">
        <v>0</v>
      </c>
      <c r="H31">
        <v>0</v>
      </c>
      <c r="I31">
        <v>0</v>
      </c>
      <c r="J31">
        <v>0</v>
      </c>
      <c r="K31">
        <v>0</v>
      </c>
      <c r="L31">
        <v>0</v>
      </c>
      <c r="M31">
        <v>0</v>
      </c>
      <c r="N31">
        <v>0</v>
      </c>
      <c r="O31">
        <v>0</v>
      </c>
      <c r="P31">
        <v>0</v>
      </c>
      <c r="Q31">
        <v>0</v>
      </c>
      <c r="R31">
        <v>0</v>
      </c>
      <c r="S31">
        <v>0</v>
      </c>
      <c r="T31">
        <v>0</v>
      </c>
      <c r="W31">
        <v>0</v>
      </c>
      <c r="Y31">
        <v>-40565</v>
      </c>
      <c r="Z31">
        <v>0</v>
      </c>
      <c r="AA31">
        <v>0</v>
      </c>
      <c r="AB31">
        <v>0</v>
      </c>
      <c r="AC31">
        <v>0</v>
      </c>
      <c r="AE31">
        <v>0</v>
      </c>
      <c r="AF31">
        <v>1</v>
      </c>
      <c r="AH31">
        <v>1</v>
      </c>
      <c r="AI31">
        <v>0</v>
      </c>
      <c r="AJ31">
        <v>0</v>
      </c>
      <c r="AK31">
        <v>-1</v>
      </c>
      <c r="AL31">
        <v>0</v>
      </c>
      <c r="AM31">
        <v>0</v>
      </c>
      <c r="AN31">
        <v>0</v>
      </c>
      <c r="AO31">
        <v>0</v>
      </c>
      <c r="AP31">
        <v>0</v>
      </c>
    </row>
    <row r="32" spans="1:42" x14ac:dyDescent="0.3">
      <c r="A32" s="532">
        <v>379</v>
      </c>
      <c r="B32" t="s">
        <v>38</v>
      </c>
      <c r="D32">
        <v>0</v>
      </c>
      <c r="E32">
        <v>0</v>
      </c>
      <c r="F32">
        <v>2450315</v>
      </c>
      <c r="G32">
        <v>0</v>
      </c>
      <c r="H32">
        <v>0</v>
      </c>
      <c r="I32">
        <v>290318</v>
      </c>
      <c r="J32">
        <v>1895265</v>
      </c>
      <c r="K32">
        <v>0</v>
      </c>
      <c r="L32">
        <v>0</v>
      </c>
      <c r="M32">
        <v>0</v>
      </c>
      <c r="N32">
        <v>0</v>
      </c>
      <c r="O32">
        <v>0</v>
      </c>
      <c r="P32">
        <v>364300</v>
      </c>
      <c r="Q32">
        <v>43227</v>
      </c>
      <c r="R32">
        <v>228511</v>
      </c>
      <c r="S32">
        <v>2576236</v>
      </c>
      <c r="T32">
        <v>189504</v>
      </c>
      <c r="W32">
        <v>333362</v>
      </c>
      <c r="Y32">
        <v>129410</v>
      </c>
      <c r="Z32">
        <v>214836</v>
      </c>
      <c r="AA32">
        <v>202478</v>
      </c>
      <c r="AB32">
        <v>26621763</v>
      </c>
      <c r="AC32">
        <v>129941</v>
      </c>
      <c r="AE32">
        <v>22043730</v>
      </c>
      <c r="AF32">
        <v>35173119</v>
      </c>
      <c r="AH32">
        <v>1424879</v>
      </c>
      <c r="AI32">
        <v>91377</v>
      </c>
      <c r="AJ32">
        <v>314072</v>
      </c>
      <c r="AK32">
        <v>27726</v>
      </c>
      <c r="AL32">
        <v>81111</v>
      </c>
      <c r="AM32">
        <v>1284415</v>
      </c>
      <c r="AN32">
        <v>0</v>
      </c>
      <c r="AO32">
        <v>0</v>
      </c>
      <c r="AP32">
        <v>307179</v>
      </c>
    </row>
    <row r="33" spans="1:42" x14ac:dyDescent="0.3">
      <c r="A33" s="532">
        <v>380</v>
      </c>
      <c r="B33" t="s">
        <v>41</v>
      </c>
      <c r="D33">
        <v>0</v>
      </c>
      <c r="E33">
        <v>0</v>
      </c>
      <c r="F33">
        <v>0</v>
      </c>
      <c r="G33">
        <v>0</v>
      </c>
      <c r="H33">
        <v>0</v>
      </c>
      <c r="I33">
        <v>1088</v>
      </c>
      <c r="J33">
        <v>0</v>
      </c>
      <c r="K33">
        <v>0</v>
      </c>
      <c r="L33">
        <v>0</v>
      </c>
      <c r="M33">
        <v>0</v>
      </c>
      <c r="N33">
        <v>0</v>
      </c>
      <c r="O33">
        <v>0</v>
      </c>
      <c r="P33">
        <v>0</v>
      </c>
      <c r="Q33">
        <v>0</v>
      </c>
      <c r="R33">
        <v>2083</v>
      </c>
      <c r="S33">
        <v>3826</v>
      </c>
      <c r="T33">
        <v>0</v>
      </c>
      <c r="W33">
        <v>5498</v>
      </c>
      <c r="Y33">
        <v>0</v>
      </c>
      <c r="Z33">
        <v>0</v>
      </c>
      <c r="AA33">
        <v>0</v>
      </c>
      <c r="AB33">
        <v>4397063</v>
      </c>
      <c r="AC33">
        <v>4512</v>
      </c>
      <c r="AE33">
        <v>0</v>
      </c>
      <c r="AF33">
        <v>0</v>
      </c>
      <c r="AH33">
        <v>2514</v>
      </c>
      <c r="AI33">
        <v>1181</v>
      </c>
      <c r="AJ33">
        <v>0</v>
      </c>
      <c r="AK33">
        <v>526</v>
      </c>
      <c r="AL33">
        <v>3573</v>
      </c>
      <c r="AM33">
        <v>0</v>
      </c>
      <c r="AN33">
        <v>0</v>
      </c>
      <c r="AO33">
        <v>0</v>
      </c>
      <c r="AP33">
        <v>0</v>
      </c>
    </row>
    <row r="34" spans="1:42" x14ac:dyDescent="0.3">
      <c r="A34" s="532">
        <v>385</v>
      </c>
      <c r="B34" t="s">
        <v>35</v>
      </c>
      <c r="D34">
        <v>0</v>
      </c>
      <c r="E34">
        <v>0</v>
      </c>
      <c r="F34">
        <v>2453003</v>
      </c>
      <c r="G34">
        <v>0</v>
      </c>
      <c r="H34">
        <v>0</v>
      </c>
      <c r="I34">
        <v>898429</v>
      </c>
      <c r="J34">
        <v>3027453</v>
      </c>
      <c r="K34">
        <v>0</v>
      </c>
      <c r="L34">
        <v>0</v>
      </c>
      <c r="M34">
        <v>0</v>
      </c>
      <c r="N34">
        <v>0</v>
      </c>
      <c r="O34">
        <v>0</v>
      </c>
      <c r="P34">
        <v>364300</v>
      </c>
      <c r="Q34">
        <v>76932</v>
      </c>
      <c r="R34">
        <v>228719</v>
      </c>
      <c r="S34">
        <v>2576236</v>
      </c>
      <c r="T34">
        <v>223608</v>
      </c>
      <c r="W34">
        <v>2944209</v>
      </c>
      <c r="Y34">
        <v>168173</v>
      </c>
      <c r="Z34">
        <v>214836</v>
      </c>
      <c r="AA34">
        <v>321381</v>
      </c>
      <c r="AB34">
        <v>69787716</v>
      </c>
      <c r="AC34">
        <v>130216</v>
      </c>
      <c r="AE34">
        <v>47212948</v>
      </c>
      <c r="AF34">
        <v>854617495</v>
      </c>
      <c r="AH34">
        <v>2734155</v>
      </c>
      <c r="AI34">
        <v>613896</v>
      </c>
      <c r="AJ34">
        <v>394255</v>
      </c>
      <c r="AK34">
        <v>44382</v>
      </c>
      <c r="AL34">
        <v>227751</v>
      </c>
      <c r="AM34">
        <v>3791174</v>
      </c>
      <c r="AN34">
        <v>0</v>
      </c>
      <c r="AO34">
        <v>0</v>
      </c>
      <c r="AP34">
        <v>307179</v>
      </c>
    </row>
    <row r="35" spans="1:42" x14ac:dyDescent="0.3">
      <c r="A35" s="532">
        <v>386</v>
      </c>
      <c r="B35" t="s">
        <v>82</v>
      </c>
      <c r="D35">
        <v>0</v>
      </c>
      <c r="E35">
        <v>0</v>
      </c>
      <c r="F35">
        <v>0</v>
      </c>
      <c r="G35">
        <v>0</v>
      </c>
      <c r="H35">
        <v>0</v>
      </c>
      <c r="I35">
        <v>0</v>
      </c>
      <c r="J35">
        <v>0</v>
      </c>
      <c r="K35">
        <v>0</v>
      </c>
      <c r="L35">
        <v>0</v>
      </c>
      <c r="M35">
        <v>0</v>
      </c>
      <c r="N35">
        <v>0</v>
      </c>
      <c r="O35">
        <v>0</v>
      </c>
      <c r="P35">
        <v>0</v>
      </c>
      <c r="Q35">
        <v>0</v>
      </c>
      <c r="R35">
        <v>0</v>
      </c>
      <c r="S35">
        <v>0</v>
      </c>
      <c r="T35">
        <v>0</v>
      </c>
      <c r="W35">
        <v>0</v>
      </c>
      <c r="Y35">
        <v>0</v>
      </c>
      <c r="Z35">
        <v>0</v>
      </c>
      <c r="AA35">
        <v>0</v>
      </c>
      <c r="AB35">
        <v>0</v>
      </c>
      <c r="AC35">
        <v>0</v>
      </c>
      <c r="AE35">
        <v>32622</v>
      </c>
      <c r="AF35">
        <v>0</v>
      </c>
      <c r="AH35">
        <v>0</v>
      </c>
      <c r="AI35">
        <v>0</v>
      </c>
      <c r="AJ35">
        <v>0</v>
      </c>
      <c r="AK35">
        <v>0</v>
      </c>
      <c r="AL35">
        <v>0</v>
      </c>
      <c r="AM35">
        <v>0</v>
      </c>
      <c r="AN35">
        <v>0</v>
      </c>
      <c r="AO35">
        <v>0</v>
      </c>
      <c r="AP35">
        <v>0</v>
      </c>
    </row>
    <row r="36" spans="1:42" x14ac:dyDescent="0.3">
      <c r="A36" s="532">
        <v>387</v>
      </c>
      <c r="B36" t="s">
        <v>83</v>
      </c>
      <c r="D36">
        <v>0</v>
      </c>
      <c r="E36">
        <v>0</v>
      </c>
      <c r="F36">
        <v>0</v>
      </c>
      <c r="G36">
        <v>0</v>
      </c>
      <c r="H36">
        <v>0</v>
      </c>
      <c r="I36">
        <v>0</v>
      </c>
      <c r="J36">
        <v>0</v>
      </c>
      <c r="K36">
        <v>0</v>
      </c>
      <c r="L36">
        <v>0</v>
      </c>
      <c r="M36">
        <v>0</v>
      </c>
      <c r="N36">
        <v>0</v>
      </c>
      <c r="O36">
        <v>0</v>
      </c>
      <c r="P36">
        <v>0</v>
      </c>
      <c r="Q36">
        <v>0</v>
      </c>
      <c r="R36">
        <v>0</v>
      </c>
      <c r="S36">
        <v>0</v>
      </c>
      <c r="T36">
        <v>0</v>
      </c>
      <c r="W36">
        <v>0</v>
      </c>
      <c r="Y36">
        <v>0</v>
      </c>
      <c r="Z36">
        <v>0</v>
      </c>
      <c r="AA36">
        <v>0</v>
      </c>
      <c r="AB36">
        <v>0</v>
      </c>
      <c r="AC36">
        <v>0</v>
      </c>
      <c r="AE36">
        <v>0</v>
      </c>
      <c r="AF36">
        <v>12896100</v>
      </c>
      <c r="AH36">
        <v>0</v>
      </c>
      <c r="AI36">
        <v>0</v>
      </c>
      <c r="AJ36">
        <v>0</v>
      </c>
      <c r="AK36">
        <v>0</v>
      </c>
      <c r="AL36">
        <v>0</v>
      </c>
      <c r="AM36">
        <v>0</v>
      </c>
      <c r="AN36">
        <v>0</v>
      </c>
      <c r="AO36">
        <v>0</v>
      </c>
      <c r="AP36">
        <v>0</v>
      </c>
    </row>
    <row r="37" spans="1:42" ht="13.95" customHeight="1" x14ac:dyDescent="0.3">
      <c r="A37" s="532">
        <v>388</v>
      </c>
      <c r="B37" t="s">
        <v>77</v>
      </c>
      <c r="D37">
        <v>0</v>
      </c>
      <c r="E37">
        <v>0</v>
      </c>
      <c r="F37">
        <v>10166593</v>
      </c>
      <c r="G37">
        <v>0</v>
      </c>
      <c r="H37">
        <v>0</v>
      </c>
      <c r="I37">
        <v>308731</v>
      </c>
      <c r="J37">
        <v>2714592</v>
      </c>
      <c r="K37">
        <v>0</v>
      </c>
      <c r="L37">
        <v>0</v>
      </c>
      <c r="M37">
        <v>0</v>
      </c>
      <c r="N37">
        <v>0</v>
      </c>
      <c r="O37">
        <v>0</v>
      </c>
      <c r="P37">
        <v>28219</v>
      </c>
      <c r="Q37">
        <v>0</v>
      </c>
      <c r="R37">
        <v>60143</v>
      </c>
      <c r="S37">
        <v>2979205</v>
      </c>
      <c r="T37">
        <v>175497</v>
      </c>
      <c r="W37">
        <v>467498</v>
      </c>
      <c r="Y37">
        <v>185329</v>
      </c>
      <c r="Z37">
        <v>71728</v>
      </c>
      <c r="AA37">
        <v>747865</v>
      </c>
      <c r="AB37">
        <v>78982108</v>
      </c>
      <c r="AC37">
        <v>13271</v>
      </c>
      <c r="AE37">
        <v>9216597</v>
      </c>
      <c r="AF37">
        <v>69029605</v>
      </c>
      <c r="AH37">
        <v>165807</v>
      </c>
      <c r="AI37">
        <v>77095</v>
      </c>
      <c r="AJ37">
        <v>66045</v>
      </c>
      <c r="AK37">
        <v>8244</v>
      </c>
      <c r="AL37">
        <v>45892</v>
      </c>
      <c r="AM37">
        <v>3280885</v>
      </c>
      <c r="AN37">
        <v>0</v>
      </c>
      <c r="AO37">
        <v>0</v>
      </c>
      <c r="AP37">
        <v>68569</v>
      </c>
    </row>
    <row r="38" spans="1:42" x14ac:dyDescent="0.3">
      <c r="A38" s="532">
        <v>389</v>
      </c>
      <c r="B38" t="s">
        <v>84</v>
      </c>
      <c r="D38">
        <v>0</v>
      </c>
      <c r="E38">
        <v>0</v>
      </c>
      <c r="F38">
        <v>0</v>
      </c>
      <c r="G38">
        <v>0</v>
      </c>
      <c r="H38">
        <v>0</v>
      </c>
      <c r="I38">
        <v>0</v>
      </c>
      <c r="J38">
        <v>0</v>
      </c>
      <c r="K38">
        <v>0</v>
      </c>
      <c r="L38">
        <v>0</v>
      </c>
      <c r="M38">
        <v>0</v>
      </c>
      <c r="N38">
        <v>0</v>
      </c>
      <c r="O38">
        <v>0</v>
      </c>
      <c r="P38">
        <v>0</v>
      </c>
      <c r="Q38">
        <v>0</v>
      </c>
      <c r="R38">
        <v>0</v>
      </c>
      <c r="S38">
        <v>0</v>
      </c>
      <c r="T38">
        <v>0</v>
      </c>
      <c r="W38">
        <v>0</v>
      </c>
      <c r="Y38">
        <v>0</v>
      </c>
      <c r="Z38">
        <v>0</v>
      </c>
      <c r="AA38">
        <v>0</v>
      </c>
      <c r="AB38">
        <v>0</v>
      </c>
      <c r="AC38">
        <v>0</v>
      </c>
      <c r="AE38">
        <v>0</v>
      </c>
      <c r="AF38">
        <v>-1280000</v>
      </c>
      <c r="AH38">
        <v>0</v>
      </c>
      <c r="AI38">
        <v>0</v>
      </c>
      <c r="AJ38">
        <v>0</v>
      </c>
      <c r="AK38">
        <v>0</v>
      </c>
      <c r="AL38">
        <v>0</v>
      </c>
      <c r="AM38">
        <v>0</v>
      </c>
      <c r="AN38">
        <v>0</v>
      </c>
      <c r="AO38">
        <v>0</v>
      </c>
      <c r="AP38">
        <v>0</v>
      </c>
    </row>
    <row r="39" spans="1:42" x14ac:dyDescent="0.3">
      <c r="A39" s="532">
        <v>391</v>
      </c>
      <c r="B39" t="s">
        <v>88</v>
      </c>
      <c r="D39">
        <v>0</v>
      </c>
      <c r="E39">
        <v>0</v>
      </c>
      <c r="F39">
        <v>627804</v>
      </c>
      <c r="G39">
        <v>0</v>
      </c>
      <c r="H39">
        <v>0</v>
      </c>
      <c r="I39">
        <v>0</v>
      </c>
      <c r="J39">
        <v>24464</v>
      </c>
      <c r="K39">
        <v>0</v>
      </c>
      <c r="L39">
        <v>0</v>
      </c>
      <c r="M39">
        <v>0</v>
      </c>
      <c r="N39">
        <v>0</v>
      </c>
      <c r="O39">
        <v>0</v>
      </c>
      <c r="P39">
        <v>0</v>
      </c>
      <c r="Q39">
        <v>0</v>
      </c>
      <c r="R39">
        <v>534</v>
      </c>
      <c r="S39">
        <v>639130</v>
      </c>
      <c r="T39">
        <v>0</v>
      </c>
      <c r="W39">
        <v>7250</v>
      </c>
      <c r="Y39">
        <v>5431</v>
      </c>
      <c r="Z39">
        <v>21</v>
      </c>
      <c r="AA39">
        <v>0</v>
      </c>
      <c r="AB39">
        <v>13381472</v>
      </c>
      <c r="AC39">
        <v>0</v>
      </c>
      <c r="AE39">
        <v>1298183</v>
      </c>
      <c r="AF39">
        <v>20162995</v>
      </c>
      <c r="AH39">
        <v>0</v>
      </c>
      <c r="AI39">
        <v>2</v>
      </c>
      <c r="AJ39">
        <v>31686</v>
      </c>
      <c r="AK39">
        <v>73</v>
      </c>
      <c r="AL39">
        <v>461</v>
      </c>
      <c r="AM39">
        <v>257274</v>
      </c>
      <c r="AN39">
        <v>0</v>
      </c>
      <c r="AO39">
        <v>0</v>
      </c>
      <c r="AP39">
        <v>10000</v>
      </c>
    </row>
    <row r="40" spans="1:42" x14ac:dyDescent="0.3">
      <c r="A40" s="532">
        <v>500</v>
      </c>
      <c r="B40" t="s">
        <v>73</v>
      </c>
      <c r="D40">
        <v>0</v>
      </c>
      <c r="E40">
        <v>0</v>
      </c>
      <c r="F40">
        <v>0</v>
      </c>
      <c r="G40">
        <v>0</v>
      </c>
      <c r="H40">
        <v>0</v>
      </c>
      <c r="I40">
        <v>50758</v>
      </c>
      <c r="J40">
        <v>0</v>
      </c>
      <c r="K40">
        <v>0</v>
      </c>
      <c r="L40">
        <v>0</v>
      </c>
      <c r="M40">
        <v>0</v>
      </c>
      <c r="N40">
        <v>0</v>
      </c>
      <c r="O40">
        <v>0</v>
      </c>
      <c r="P40">
        <v>0</v>
      </c>
      <c r="Q40">
        <v>16646</v>
      </c>
      <c r="R40">
        <v>0</v>
      </c>
      <c r="S40">
        <v>0</v>
      </c>
      <c r="T40">
        <v>0</v>
      </c>
      <c r="W40">
        <v>0</v>
      </c>
      <c r="Y40">
        <v>0</v>
      </c>
      <c r="Z40">
        <v>0</v>
      </c>
      <c r="AA40">
        <v>0</v>
      </c>
      <c r="AB40">
        <v>0</v>
      </c>
      <c r="AC40">
        <v>0</v>
      </c>
      <c r="AE40">
        <v>400041</v>
      </c>
      <c r="AF40">
        <v>0</v>
      </c>
      <c r="AH40">
        <v>0</v>
      </c>
      <c r="AI40">
        <v>34237</v>
      </c>
      <c r="AJ40">
        <v>100000</v>
      </c>
      <c r="AK40">
        <v>0</v>
      </c>
      <c r="AL40">
        <v>0</v>
      </c>
      <c r="AM40">
        <v>0</v>
      </c>
      <c r="AN40">
        <v>0</v>
      </c>
      <c r="AO40">
        <v>0</v>
      </c>
      <c r="AP40">
        <v>0</v>
      </c>
    </row>
    <row r="41" spans="1:42" x14ac:dyDescent="0.3">
      <c r="A41" s="532">
        <v>502</v>
      </c>
      <c r="B41" t="s">
        <v>75</v>
      </c>
      <c r="D41">
        <v>494070</v>
      </c>
      <c r="E41">
        <v>0</v>
      </c>
      <c r="F41">
        <v>0</v>
      </c>
      <c r="G41">
        <v>4429346</v>
      </c>
      <c r="H41">
        <v>54868</v>
      </c>
      <c r="I41">
        <v>0</v>
      </c>
      <c r="J41">
        <v>0</v>
      </c>
      <c r="K41">
        <v>2289479</v>
      </c>
      <c r="L41">
        <v>4643760</v>
      </c>
      <c r="M41">
        <v>0</v>
      </c>
      <c r="N41">
        <v>157416</v>
      </c>
      <c r="O41">
        <v>0</v>
      </c>
      <c r="P41">
        <v>0</v>
      </c>
      <c r="Q41">
        <v>0</v>
      </c>
      <c r="R41">
        <v>0</v>
      </c>
      <c r="S41">
        <v>0</v>
      </c>
      <c r="T41">
        <v>0</v>
      </c>
      <c r="W41">
        <v>0</v>
      </c>
      <c r="Y41">
        <v>0</v>
      </c>
      <c r="Z41">
        <v>0</v>
      </c>
      <c r="AA41">
        <v>0</v>
      </c>
      <c r="AB41">
        <v>0</v>
      </c>
      <c r="AC41">
        <v>0</v>
      </c>
      <c r="AE41">
        <v>796088</v>
      </c>
      <c r="AF41">
        <v>1575942</v>
      </c>
      <c r="AH41">
        <v>0</v>
      </c>
      <c r="AI41">
        <v>0</v>
      </c>
      <c r="AJ41">
        <v>0</v>
      </c>
      <c r="AK41">
        <v>0</v>
      </c>
      <c r="AL41">
        <v>0</v>
      </c>
      <c r="AM41">
        <v>0</v>
      </c>
      <c r="AN41">
        <v>0</v>
      </c>
      <c r="AO41">
        <v>0</v>
      </c>
      <c r="AP41">
        <v>0</v>
      </c>
    </row>
    <row r="42" spans="1:42" x14ac:dyDescent="0.3">
      <c r="A42" s="532">
        <v>503</v>
      </c>
      <c r="B42" t="s">
        <v>76</v>
      </c>
      <c r="D42">
        <v>0</v>
      </c>
      <c r="E42">
        <v>0</v>
      </c>
      <c r="F42">
        <v>0</v>
      </c>
      <c r="G42">
        <v>0</v>
      </c>
      <c r="H42">
        <v>0</v>
      </c>
      <c r="I42">
        <v>0</v>
      </c>
      <c r="J42">
        <v>0</v>
      </c>
      <c r="K42">
        <v>0</v>
      </c>
      <c r="L42">
        <v>28687189</v>
      </c>
      <c r="M42">
        <v>0</v>
      </c>
      <c r="N42">
        <v>0</v>
      </c>
      <c r="O42">
        <v>0</v>
      </c>
      <c r="P42">
        <v>0</v>
      </c>
      <c r="Q42">
        <v>0</v>
      </c>
      <c r="R42">
        <v>0</v>
      </c>
      <c r="S42">
        <v>0</v>
      </c>
      <c r="T42">
        <v>0</v>
      </c>
      <c r="W42">
        <v>0</v>
      </c>
      <c r="Y42">
        <v>0</v>
      </c>
      <c r="Z42">
        <v>0</v>
      </c>
      <c r="AA42">
        <v>0</v>
      </c>
      <c r="AB42">
        <v>0</v>
      </c>
      <c r="AC42">
        <v>0</v>
      </c>
      <c r="AE42">
        <v>7500</v>
      </c>
      <c r="AF42">
        <v>0</v>
      </c>
      <c r="AH42">
        <v>0</v>
      </c>
      <c r="AI42">
        <v>0</v>
      </c>
      <c r="AJ42">
        <v>0</v>
      </c>
      <c r="AK42">
        <v>0</v>
      </c>
      <c r="AL42">
        <v>0</v>
      </c>
      <c r="AM42">
        <v>0</v>
      </c>
      <c r="AN42">
        <v>0</v>
      </c>
      <c r="AO42">
        <v>0</v>
      </c>
      <c r="AP42">
        <v>0</v>
      </c>
    </row>
    <row r="43" spans="1:42" x14ac:dyDescent="0.3">
      <c r="A43" s="532">
        <v>504</v>
      </c>
      <c r="B43" t="s">
        <v>79</v>
      </c>
      <c r="D43">
        <v>0</v>
      </c>
      <c r="E43">
        <v>0</v>
      </c>
      <c r="F43">
        <v>0</v>
      </c>
      <c r="G43">
        <v>0</v>
      </c>
      <c r="H43">
        <v>0</v>
      </c>
      <c r="I43">
        <v>0</v>
      </c>
      <c r="J43">
        <v>0</v>
      </c>
      <c r="K43">
        <v>0</v>
      </c>
      <c r="L43">
        <v>0</v>
      </c>
      <c r="M43">
        <v>0</v>
      </c>
      <c r="N43">
        <v>0</v>
      </c>
      <c r="O43">
        <v>0</v>
      </c>
      <c r="P43">
        <v>10000</v>
      </c>
      <c r="Q43">
        <v>0</v>
      </c>
      <c r="R43">
        <v>20000</v>
      </c>
      <c r="S43">
        <v>0</v>
      </c>
      <c r="T43">
        <v>220139</v>
      </c>
      <c r="W43">
        <v>0</v>
      </c>
      <c r="Y43">
        <v>0</v>
      </c>
      <c r="Z43">
        <v>0</v>
      </c>
      <c r="AA43">
        <v>0</v>
      </c>
      <c r="AB43">
        <v>1260828</v>
      </c>
      <c r="AC43">
        <v>0</v>
      </c>
      <c r="AE43">
        <v>5353176</v>
      </c>
      <c r="AF43">
        <v>41492</v>
      </c>
      <c r="AH43">
        <v>10766</v>
      </c>
      <c r="AI43">
        <v>25000</v>
      </c>
      <c r="AJ43">
        <v>0</v>
      </c>
      <c r="AK43">
        <v>1401</v>
      </c>
      <c r="AL43">
        <v>2526</v>
      </c>
      <c r="AM43">
        <v>79017</v>
      </c>
      <c r="AN43">
        <v>0</v>
      </c>
      <c r="AO43">
        <v>0</v>
      </c>
      <c r="AP43">
        <v>95081</v>
      </c>
    </row>
    <row r="44" spans="1:42" x14ac:dyDescent="0.3">
      <c r="A44" s="532">
        <v>505</v>
      </c>
      <c r="B44" t="s">
        <v>80</v>
      </c>
      <c r="D44">
        <v>0</v>
      </c>
      <c r="E44">
        <v>0</v>
      </c>
      <c r="F44">
        <v>0</v>
      </c>
      <c r="G44">
        <v>0</v>
      </c>
      <c r="H44">
        <v>0</v>
      </c>
      <c r="I44">
        <v>0</v>
      </c>
      <c r="J44">
        <v>0</v>
      </c>
      <c r="K44">
        <v>0</v>
      </c>
      <c r="L44">
        <v>0</v>
      </c>
      <c r="M44">
        <v>0</v>
      </c>
      <c r="N44">
        <v>0</v>
      </c>
      <c r="O44">
        <v>0</v>
      </c>
      <c r="P44">
        <v>0</v>
      </c>
      <c r="Q44">
        <v>0</v>
      </c>
      <c r="R44">
        <v>0</v>
      </c>
      <c r="S44">
        <v>0</v>
      </c>
      <c r="T44">
        <v>0</v>
      </c>
      <c r="W44">
        <v>0</v>
      </c>
      <c r="Y44">
        <v>0</v>
      </c>
      <c r="Z44">
        <v>0</v>
      </c>
      <c r="AA44">
        <v>0</v>
      </c>
      <c r="AB44">
        <v>0</v>
      </c>
      <c r="AC44">
        <v>0</v>
      </c>
      <c r="AE44">
        <v>1621689</v>
      </c>
      <c r="AF44">
        <v>0</v>
      </c>
      <c r="AH44">
        <v>0</v>
      </c>
      <c r="AI44">
        <v>31209</v>
      </c>
      <c r="AJ44">
        <v>0</v>
      </c>
      <c r="AK44">
        <v>0</v>
      </c>
      <c r="AL44">
        <v>0</v>
      </c>
      <c r="AM44">
        <v>0</v>
      </c>
      <c r="AN44">
        <v>0</v>
      </c>
      <c r="AO44">
        <v>0</v>
      </c>
      <c r="AP44">
        <v>0</v>
      </c>
    </row>
    <row r="45" spans="1:42" x14ac:dyDescent="0.3">
      <c r="A45" s="532">
        <v>506</v>
      </c>
      <c r="B45" t="s">
        <v>86</v>
      </c>
      <c r="D45">
        <v>0</v>
      </c>
      <c r="E45">
        <v>0</v>
      </c>
      <c r="F45">
        <v>1822511</v>
      </c>
      <c r="G45">
        <v>0</v>
      </c>
      <c r="H45">
        <v>0</v>
      </c>
      <c r="I45">
        <v>235334</v>
      </c>
      <c r="J45">
        <v>1836047</v>
      </c>
      <c r="K45">
        <v>0</v>
      </c>
      <c r="L45">
        <v>0</v>
      </c>
      <c r="M45">
        <v>0</v>
      </c>
      <c r="N45">
        <v>0</v>
      </c>
      <c r="O45">
        <v>0</v>
      </c>
      <c r="P45">
        <v>354300</v>
      </c>
      <c r="Q45">
        <v>26581</v>
      </c>
      <c r="R45">
        <v>225784</v>
      </c>
      <c r="S45">
        <v>2146610</v>
      </c>
      <c r="T45">
        <v>189504</v>
      </c>
      <c r="W45">
        <v>135525</v>
      </c>
      <c r="Y45">
        <v>105171</v>
      </c>
      <c r="Z45">
        <v>214766</v>
      </c>
      <c r="AA45">
        <v>202478</v>
      </c>
      <c r="AB45">
        <v>12319031</v>
      </c>
      <c r="AC45">
        <v>125429</v>
      </c>
      <c r="AE45">
        <v>20302769</v>
      </c>
      <c r="AF45">
        <v>14936309</v>
      </c>
      <c r="AH45">
        <v>1414733</v>
      </c>
      <c r="AI45">
        <v>55942</v>
      </c>
      <c r="AJ45">
        <v>180751</v>
      </c>
      <c r="AK45">
        <v>27127</v>
      </c>
      <c r="AL45">
        <v>77077</v>
      </c>
      <c r="AM45">
        <v>1027141</v>
      </c>
      <c r="AN45">
        <v>0</v>
      </c>
      <c r="AO45">
        <v>0</v>
      </c>
      <c r="AP45">
        <v>297179</v>
      </c>
    </row>
    <row r="46" spans="1:42" x14ac:dyDescent="0.3">
      <c r="A46" s="532">
        <v>507</v>
      </c>
      <c r="B46" t="s">
        <v>335</v>
      </c>
      <c r="D46">
        <v>0</v>
      </c>
      <c r="E46">
        <v>0</v>
      </c>
      <c r="F46">
        <v>0</v>
      </c>
      <c r="G46">
        <v>0</v>
      </c>
      <c r="H46">
        <v>0</v>
      </c>
      <c r="I46">
        <v>0</v>
      </c>
      <c r="J46">
        <v>0</v>
      </c>
      <c r="K46">
        <v>0</v>
      </c>
      <c r="L46">
        <v>0</v>
      </c>
      <c r="M46">
        <v>0</v>
      </c>
      <c r="N46">
        <v>0</v>
      </c>
      <c r="O46">
        <v>0</v>
      </c>
      <c r="P46">
        <v>0</v>
      </c>
      <c r="Q46">
        <v>0</v>
      </c>
      <c r="R46">
        <v>0</v>
      </c>
      <c r="S46">
        <v>0</v>
      </c>
      <c r="T46">
        <v>0</v>
      </c>
      <c r="W46">
        <v>0</v>
      </c>
      <c r="Y46">
        <v>-38284</v>
      </c>
      <c r="Z46">
        <v>0</v>
      </c>
      <c r="AA46">
        <v>0</v>
      </c>
      <c r="AB46">
        <v>0</v>
      </c>
      <c r="AC46">
        <v>0</v>
      </c>
      <c r="AE46">
        <v>0</v>
      </c>
      <c r="AF46">
        <v>0</v>
      </c>
      <c r="AH46">
        <v>0</v>
      </c>
      <c r="AI46">
        <v>0</v>
      </c>
      <c r="AJ46">
        <v>0</v>
      </c>
      <c r="AK46">
        <v>0</v>
      </c>
      <c r="AL46">
        <v>0</v>
      </c>
      <c r="AM46">
        <v>0</v>
      </c>
      <c r="AN46">
        <v>0</v>
      </c>
      <c r="AO46">
        <v>0</v>
      </c>
      <c r="AP46">
        <v>0</v>
      </c>
    </row>
    <row r="47" spans="1:42" x14ac:dyDescent="0.3">
      <c r="A47" s="532">
        <v>508</v>
      </c>
      <c r="B47" t="s">
        <v>97</v>
      </c>
      <c r="D47">
        <v>0</v>
      </c>
      <c r="E47">
        <v>0</v>
      </c>
      <c r="F47">
        <v>0</v>
      </c>
      <c r="G47">
        <v>0</v>
      </c>
      <c r="H47">
        <v>0</v>
      </c>
      <c r="I47">
        <v>0</v>
      </c>
      <c r="J47">
        <v>0</v>
      </c>
      <c r="K47">
        <v>0</v>
      </c>
      <c r="L47">
        <v>0</v>
      </c>
      <c r="M47">
        <v>0</v>
      </c>
      <c r="N47">
        <v>0</v>
      </c>
      <c r="O47">
        <v>0</v>
      </c>
      <c r="P47">
        <v>0</v>
      </c>
      <c r="Q47">
        <v>0</v>
      </c>
      <c r="R47">
        <v>0</v>
      </c>
      <c r="S47">
        <v>0</v>
      </c>
      <c r="T47">
        <v>0</v>
      </c>
      <c r="W47">
        <v>0</v>
      </c>
      <c r="Y47">
        <v>0</v>
      </c>
      <c r="Z47">
        <v>0</v>
      </c>
      <c r="AA47">
        <v>0</v>
      </c>
      <c r="AB47">
        <v>0</v>
      </c>
      <c r="AC47">
        <v>0</v>
      </c>
      <c r="AE47">
        <v>0</v>
      </c>
      <c r="AF47">
        <v>0</v>
      </c>
      <c r="AH47">
        <v>0</v>
      </c>
      <c r="AI47">
        <v>0</v>
      </c>
      <c r="AJ47">
        <v>0</v>
      </c>
      <c r="AK47">
        <v>0</v>
      </c>
      <c r="AL47">
        <v>0</v>
      </c>
      <c r="AM47">
        <v>0</v>
      </c>
      <c r="AN47">
        <v>0</v>
      </c>
      <c r="AO47">
        <v>0</v>
      </c>
      <c r="AP47">
        <v>0</v>
      </c>
    </row>
    <row r="48" spans="1:42" x14ac:dyDescent="0.3">
      <c r="A48" s="532">
        <v>509</v>
      </c>
      <c r="B48" t="s">
        <v>98</v>
      </c>
      <c r="D48">
        <v>0</v>
      </c>
      <c r="E48">
        <v>0</v>
      </c>
      <c r="F48">
        <v>0</v>
      </c>
      <c r="G48">
        <v>0</v>
      </c>
      <c r="H48">
        <v>0</v>
      </c>
      <c r="I48">
        <v>0</v>
      </c>
      <c r="J48">
        <v>0</v>
      </c>
      <c r="K48">
        <v>0</v>
      </c>
      <c r="L48">
        <v>0</v>
      </c>
      <c r="M48">
        <v>0</v>
      </c>
      <c r="N48">
        <v>0</v>
      </c>
      <c r="O48">
        <v>0</v>
      </c>
      <c r="P48">
        <v>0</v>
      </c>
      <c r="Q48">
        <v>0</v>
      </c>
      <c r="R48">
        <v>0</v>
      </c>
      <c r="S48">
        <v>0</v>
      </c>
      <c r="T48">
        <v>0</v>
      </c>
      <c r="W48">
        <v>0</v>
      </c>
      <c r="Y48">
        <v>0</v>
      </c>
      <c r="Z48">
        <v>0</v>
      </c>
      <c r="AA48">
        <v>0</v>
      </c>
      <c r="AB48">
        <v>0</v>
      </c>
      <c r="AC48">
        <v>0</v>
      </c>
      <c r="AE48">
        <v>0</v>
      </c>
      <c r="AF48">
        <v>0</v>
      </c>
      <c r="AH48">
        <v>0</v>
      </c>
      <c r="AI48">
        <v>0</v>
      </c>
      <c r="AJ48">
        <v>0</v>
      </c>
      <c r="AK48">
        <v>0</v>
      </c>
      <c r="AL48">
        <v>0</v>
      </c>
      <c r="AM48">
        <v>0</v>
      </c>
      <c r="AN48">
        <v>0</v>
      </c>
      <c r="AO48">
        <v>0</v>
      </c>
      <c r="AP48">
        <v>0</v>
      </c>
    </row>
    <row r="49" spans="1:42" x14ac:dyDescent="0.3">
      <c r="A49" s="532">
        <v>512</v>
      </c>
      <c r="B49" t="s">
        <v>101</v>
      </c>
      <c r="D49">
        <v>0</v>
      </c>
      <c r="E49">
        <v>0</v>
      </c>
      <c r="F49">
        <v>0</v>
      </c>
      <c r="G49">
        <v>0</v>
      </c>
      <c r="H49">
        <v>0</v>
      </c>
      <c r="I49">
        <v>0</v>
      </c>
      <c r="J49">
        <v>13023</v>
      </c>
      <c r="K49">
        <v>0</v>
      </c>
      <c r="L49">
        <v>0</v>
      </c>
      <c r="M49">
        <v>0</v>
      </c>
      <c r="N49">
        <v>0</v>
      </c>
      <c r="O49">
        <v>0</v>
      </c>
      <c r="P49">
        <v>0</v>
      </c>
      <c r="Q49">
        <v>0</v>
      </c>
      <c r="R49">
        <v>0</v>
      </c>
      <c r="S49">
        <v>0</v>
      </c>
      <c r="T49">
        <v>0</v>
      </c>
      <c r="W49">
        <v>0</v>
      </c>
      <c r="Y49">
        <v>0</v>
      </c>
      <c r="Z49">
        <v>0</v>
      </c>
      <c r="AA49">
        <v>0</v>
      </c>
      <c r="AB49">
        <v>0</v>
      </c>
      <c r="AC49">
        <v>0</v>
      </c>
      <c r="AE49">
        <v>0</v>
      </c>
      <c r="AF49">
        <v>0</v>
      </c>
      <c r="AH49">
        <v>0</v>
      </c>
      <c r="AI49">
        <v>0</v>
      </c>
      <c r="AJ49">
        <v>0</v>
      </c>
      <c r="AK49">
        <v>0</v>
      </c>
      <c r="AL49">
        <v>0</v>
      </c>
      <c r="AM49">
        <v>0</v>
      </c>
      <c r="AN49">
        <v>0</v>
      </c>
      <c r="AO49">
        <v>0</v>
      </c>
      <c r="AP49">
        <v>0</v>
      </c>
    </row>
    <row r="50" spans="1:42" x14ac:dyDescent="0.3">
      <c r="A50" s="532">
        <v>532</v>
      </c>
      <c r="B50" t="s">
        <v>336</v>
      </c>
      <c r="D50">
        <v>0</v>
      </c>
      <c r="E50">
        <v>0</v>
      </c>
      <c r="F50">
        <v>10166410</v>
      </c>
      <c r="G50">
        <v>0</v>
      </c>
      <c r="H50">
        <v>0</v>
      </c>
      <c r="I50">
        <v>306463</v>
      </c>
      <c r="J50">
        <v>2627535</v>
      </c>
      <c r="K50">
        <v>0</v>
      </c>
      <c r="L50">
        <v>0</v>
      </c>
      <c r="M50">
        <v>0</v>
      </c>
      <c r="N50">
        <v>0</v>
      </c>
      <c r="O50">
        <v>0</v>
      </c>
      <c r="P50">
        <v>28219</v>
      </c>
      <c r="Q50">
        <v>0</v>
      </c>
      <c r="R50">
        <v>60143</v>
      </c>
      <c r="S50">
        <v>2979205</v>
      </c>
      <c r="T50">
        <v>170921</v>
      </c>
      <c r="W50">
        <v>311490</v>
      </c>
      <c r="Y50">
        <v>175261</v>
      </c>
      <c r="Z50">
        <v>71728</v>
      </c>
      <c r="AA50">
        <v>742388</v>
      </c>
      <c r="AB50">
        <v>79826769</v>
      </c>
      <c r="AC50">
        <v>13271</v>
      </c>
      <c r="AE50">
        <v>7772991</v>
      </c>
      <c r="AF50">
        <v>8662098</v>
      </c>
      <c r="AH50">
        <v>90519</v>
      </c>
      <c r="AI50">
        <v>64260</v>
      </c>
      <c r="AJ50">
        <v>75756</v>
      </c>
      <c r="AK50">
        <v>15713</v>
      </c>
      <c r="AL50">
        <v>57648</v>
      </c>
      <c r="AM50">
        <v>3051557</v>
      </c>
      <c r="AN50">
        <v>0</v>
      </c>
      <c r="AO50">
        <v>0</v>
      </c>
      <c r="AP50">
        <v>68569</v>
      </c>
    </row>
    <row r="51" spans="1:42" x14ac:dyDescent="0.3">
      <c r="A51" s="532">
        <v>533</v>
      </c>
      <c r="B51" t="s">
        <v>337</v>
      </c>
      <c r="D51">
        <v>0</v>
      </c>
      <c r="E51">
        <v>0</v>
      </c>
      <c r="F51">
        <v>0</v>
      </c>
      <c r="G51">
        <v>0</v>
      </c>
      <c r="H51">
        <v>0</v>
      </c>
      <c r="I51">
        <v>0</v>
      </c>
      <c r="J51">
        <v>23434</v>
      </c>
      <c r="K51">
        <v>0</v>
      </c>
      <c r="L51">
        <v>0</v>
      </c>
      <c r="M51">
        <v>0</v>
      </c>
      <c r="N51">
        <v>0</v>
      </c>
      <c r="O51">
        <v>0</v>
      </c>
      <c r="P51">
        <v>0</v>
      </c>
      <c r="Q51">
        <v>0</v>
      </c>
      <c r="R51">
        <v>0</v>
      </c>
      <c r="S51">
        <v>0</v>
      </c>
      <c r="T51">
        <v>0</v>
      </c>
      <c r="W51">
        <v>0</v>
      </c>
      <c r="Y51">
        <v>0</v>
      </c>
      <c r="Z51">
        <v>0</v>
      </c>
      <c r="AA51">
        <v>0</v>
      </c>
      <c r="AB51">
        <v>0</v>
      </c>
      <c r="AC51">
        <v>0</v>
      </c>
      <c r="AE51">
        <v>116468</v>
      </c>
      <c r="AF51">
        <v>255703</v>
      </c>
      <c r="AH51">
        <v>0</v>
      </c>
      <c r="AI51">
        <v>0</v>
      </c>
      <c r="AJ51">
        <v>0</v>
      </c>
      <c r="AK51">
        <v>0</v>
      </c>
      <c r="AL51">
        <v>0</v>
      </c>
      <c r="AM51">
        <v>0</v>
      </c>
      <c r="AN51">
        <v>0</v>
      </c>
      <c r="AO51">
        <v>0</v>
      </c>
      <c r="AP51">
        <v>0</v>
      </c>
    </row>
    <row r="52" spans="1:42" x14ac:dyDescent="0.3">
      <c r="A52" s="532">
        <v>534</v>
      </c>
      <c r="B52" t="s">
        <v>338</v>
      </c>
      <c r="D52">
        <v>0</v>
      </c>
      <c r="E52">
        <v>0</v>
      </c>
      <c r="F52">
        <v>0</v>
      </c>
      <c r="G52">
        <v>348663</v>
      </c>
      <c r="H52">
        <v>0</v>
      </c>
      <c r="I52">
        <v>0</v>
      </c>
      <c r="J52">
        <v>0</v>
      </c>
      <c r="K52">
        <v>0</v>
      </c>
      <c r="L52">
        <v>42143</v>
      </c>
      <c r="M52">
        <v>0</v>
      </c>
      <c r="N52">
        <v>0</v>
      </c>
      <c r="O52">
        <v>17878</v>
      </c>
      <c r="P52">
        <v>0</v>
      </c>
      <c r="Q52">
        <v>0</v>
      </c>
      <c r="R52">
        <v>0</v>
      </c>
      <c r="S52">
        <v>0</v>
      </c>
      <c r="T52">
        <v>0</v>
      </c>
      <c r="W52">
        <v>0</v>
      </c>
      <c r="Y52">
        <v>0</v>
      </c>
      <c r="Z52">
        <v>0</v>
      </c>
      <c r="AA52">
        <v>0</v>
      </c>
      <c r="AB52">
        <v>0</v>
      </c>
      <c r="AC52">
        <v>0</v>
      </c>
      <c r="AE52">
        <v>0</v>
      </c>
      <c r="AF52">
        <v>1438970</v>
      </c>
      <c r="AH52">
        <v>0</v>
      </c>
      <c r="AI52">
        <v>0</v>
      </c>
      <c r="AJ52">
        <v>0</v>
      </c>
      <c r="AK52">
        <v>0</v>
      </c>
      <c r="AL52">
        <v>0</v>
      </c>
      <c r="AM52">
        <v>0</v>
      </c>
      <c r="AN52">
        <v>29708</v>
      </c>
      <c r="AO52">
        <v>61450</v>
      </c>
      <c r="AP52">
        <v>0</v>
      </c>
    </row>
    <row r="53" spans="1:42" x14ac:dyDescent="0.3">
      <c r="A53" s="532">
        <v>535</v>
      </c>
      <c r="B53" t="s">
        <v>102</v>
      </c>
      <c r="D53">
        <v>0</v>
      </c>
      <c r="E53">
        <v>0</v>
      </c>
      <c r="F53">
        <v>0</v>
      </c>
      <c r="G53">
        <v>0</v>
      </c>
      <c r="H53">
        <v>0</v>
      </c>
      <c r="I53">
        <v>0</v>
      </c>
      <c r="J53">
        <v>0</v>
      </c>
      <c r="K53">
        <v>0</v>
      </c>
      <c r="L53">
        <v>0</v>
      </c>
      <c r="M53">
        <v>0</v>
      </c>
      <c r="N53">
        <v>0</v>
      </c>
      <c r="O53">
        <v>0</v>
      </c>
      <c r="P53">
        <v>0</v>
      </c>
      <c r="Q53">
        <v>43227</v>
      </c>
      <c r="R53">
        <v>0</v>
      </c>
      <c r="S53">
        <v>0</v>
      </c>
      <c r="T53">
        <v>0</v>
      </c>
      <c r="W53">
        <v>0</v>
      </c>
      <c r="Y53">
        <v>0</v>
      </c>
      <c r="Z53">
        <v>0</v>
      </c>
      <c r="AA53">
        <v>0</v>
      </c>
      <c r="AB53">
        <v>0</v>
      </c>
      <c r="AC53">
        <v>0</v>
      </c>
      <c r="AE53">
        <v>0</v>
      </c>
      <c r="AF53">
        <v>0</v>
      </c>
      <c r="AH53">
        <v>0</v>
      </c>
      <c r="AI53">
        <v>0</v>
      </c>
      <c r="AJ53">
        <v>0</v>
      </c>
      <c r="AK53">
        <v>0</v>
      </c>
      <c r="AL53">
        <v>0</v>
      </c>
      <c r="AM53">
        <v>0</v>
      </c>
      <c r="AN53">
        <v>0</v>
      </c>
      <c r="AO53">
        <v>0</v>
      </c>
      <c r="AP53">
        <v>0</v>
      </c>
    </row>
    <row r="54" spans="1:42" x14ac:dyDescent="0.3">
      <c r="A54" s="532">
        <v>536</v>
      </c>
      <c r="B54" t="s">
        <v>87</v>
      </c>
      <c r="D54">
        <v>0</v>
      </c>
      <c r="E54">
        <v>0</v>
      </c>
      <c r="F54">
        <v>0</v>
      </c>
      <c r="G54">
        <v>0</v>
      </c>
      <c r="H54">
        <v>0</v>
      </c>
      <c r="I54">
        <v>50758</v>
      </c>
      <c r="J54">
        <v>0</v>
      </c>
      <c r="K54">
        <v>0</v>
      </c>
      <c r="L54">
        <v>0</v>
      </c>
      <c r="M54">
        <v>0</v>
      </c>
      <c r="N54">
        <v>0</v>
      </c>
      <c r="O54">
        <v>0</v>
      </c>
      <c r="P54">
        <v>0</v>
      </c>
      <c r="Q54">
        <v>16646</v>
      </c>
      <c r="R54">
        <v>0</v>
      </c>
      <c r="S54">
        <v>0</v>
      </c>
      <c r="T54">
        <v>0</v>
      </c>
      <c r="W54">
        <v>0</v>
      </c>
      <c r="Y54">
        <v>0</v>
      </c>
      <c r="Z54">
        <v>0</v>
      </c>
      <c r="AA54">
        <v>0</v>
      </c>
      <c r="AB54">
        <v>0</v>
      </c>
      <c r="AC54">
        <v>0</v>
      </c>
      <c r="AE54">
        <v>400041</v>
      </c>
      <c r="AF54">
        <v>0</v>
      </c>
      <c r="AH54">
        <v>0</v>
      </c>
      <c r="AI54">
        <v>34237</v>
      </c>
      <c r="AJ54">
        <v>100000</v>
      </c>
      <c r="AK54">
        <v>0</v>
      </c>
      <c r="AL54">
        <v>0</v>
      </c>
      <c r="AM54">
        <v>0</v>
      </c>
      <c r="AN54">
        <v>0</v>
      </c>
      <c r="AO54">
        <v>0</v>
      </c>
      <c r="AP54">
        <v>0</v>
      </c>
    </row>
    <row r="55" spans="1:42" x14ac:dyDescent="0.3">
      <c r="A55" s="532">
        <v>540</v>
      </c>
      <c r="B55" t="s">
        <v>104</v>
      </c>
      <c r="D55">
        <v>0</v>
      </c>
      <c r="E55">
        <v>0</v>
      </c>
      <c r="F55">
        <v>0</v>
      </c>
      <c r="G55">
        <v>0</v>
      </c>
      <c r="H55">
        <v>0</v>
      </c>
      <c r="I55">
        <v>0</v>
      </c>
      <c r="J55">
        <v>391473</v>
      </c>
      <c r="K55">
        <v>0</v>
      </c>
      <c r="L55">
        <v>0</v>
      </c>
      <c r="M55">
        <v>0</v>
      </c>
      <c r="N55">
        <v>0</v>
      </c>
      <c r="O55">
        <v>0</v>
      </c>
      <c r="P55">
        <v>0</v>
      </c>
      <c r="Q55">
        <v>0</v>
      </c>
      <c r="R55">
        <v>0</v>
      </c>
      <c r="S55">
        <v>100000</v>
      </c>
      <c r="T55">
        <v>114000</v>
      </c>
      <c r="W55">
        <v>0</v>
      </c>
      <c r="Y55">
        <v>0</v>
      </c>
      <c r="Z55">
        <v>0</v>
      </c>
      <c r="AA55">
        <v>0</v>
      </c>
      <c r="AB55">
        <v>0</v>
      </c>
      <c r="AC55">
        <v>19984</v>
      </c>
      <c r="AE55">
        <v>0</v>
      </c>
      <c r="AF55">
        <v>0</v>
      </c>
      <c r="AH55">
        <v>0</v>
      </c>
      <c r="AI55">
        <v>13000</v>
      </c>
      <c r="AJ55">
        <v>0</v>
      </c>
      <c r="AK55">
        <v>0</v>
      </c>
      <c r="AL55">
        <v>0</v>
      </c>
      <c r="AM55">
        <v>0</v>
      </c>
      <c r="AN55">
        <v>0</v>
      </c>
      <c r="AO55">
        <v>0</v>
      </c>
      <c r="AP55">
        <v>0</v>
      </c>
    </row>
    <row r="56" spans="1:42" x14ac:dyDescent="0.3">
      <c r="A56" s="532">
        <v>547</v>
      </c>
      <c r="B56" t="s">
        <v>339</v>
      </c>
      <c r="D56">
        <v>2</v>
      </c>
      <c r="E56">
        <v>4</v>
      </c>
      <c r="F56">
        <v>2</v>
      </c>
      <c r="G56">
        <v>2</v>
      </c>
      <c r="H56">
        <v>2</v>
      </c>
      <c r="I56">
        <v>2</v>
      </c>
      <c r="J56">
        <v>3</v>
      </c>
      <c r="K56">
        <v>2</v>
      </c>
      <c r="L56">
        <v>2</v>
      </c>
      <c r="M56">
        <v>3</v>
      </c>
      <c r="N56">
        <v>2</v>
      </c>
      <c r="O56">
        <v>2</v>
      </c>
      <c r="P56">
        <v>2</v>
      </c>
      <c r="Q56">
        <v>2</v>
      </c>
      <c r="R56">
        <v>2</v>
      </c>
      <c r="S56">
        <v>2</v>
      </c>
      <c r="T56">
        <v>2</v>
      </c>
      <c r="W56">
        <v>2</v>
      </c>
      <c r="Y56">
        <v>0</v>
      </c>
      <c r="Z56">
        <v>0</v>
      </c>
      <c r="AA56">
        <v>2</v>
      </c>
      <c r="AB56">
        <v>3</v>
      </c>
      <c r="AC56">
        <v>2</v>
      </c>
      <c r="AE56">
        <v>2</v>
      </c>
      <c r="AF56">
        <v>3</v>
      </c>
      <c r="AH56">
        <v>2</v>
      </c>
      <c r="AI56">
        <v>2</v>
      </c>
      <c r="AJ56">
        <v>2</v>
      </c>
      <c r="AK56">
        <v>2</v>
      </c>
      <c r="AL56">
        <v>2</v>
      </c>
      <c r="AM56">
        <v>2</v>
      </c>
      <c r="AN56">
        <v>2</v>
      </c>
      <c r="AO56">
        <v>2</v>
      </c>
      <c r="AP56">
        <v>2</v>
      </c>
    </row>
    <row r="57" spans="1:42" x14ac:dyDescent="0.3">
      <c r="A57" s="532">
        <v>554</v>
      </c>
      <c r="B57" t="s">
        <v>129</v>
      </c>
      <c r="D57">
        <v>1257596</v>
      </c>
      <c r="G57">
        <v>1015870</v>
      </c>
      <c r="K57">
        <v>5947226</v>
      </c>
      <c r="M57">
        <v>1107237</v>
      </c>
      <c r="AB57">
        <v>2043845</v>
      </c>
      <c r="AE57">
        <v>9461473</v>
      </c>
      <c r="AF57">
        <v>2623372</v>
      </c>
      <c r="AH57"/>
      <c r="AN57">
        <v>3547129</v>
      </c>
    </row>
    <row r="58" spans="1:42" x14ac:dyDescent="0.3">
      <c r="A58" s="532">
        <v>555</v>
      </c>
      <c r="B58" t="s">
        <v>130</v>
      </c>
      <c r="D58">
        <v>494025</v>
      </c>
      <c r="G58">
        <v>1015870</v>
      </c>
      <c r="K58">
        <v>5557976</v>
      </c>
      <c r="M58">
        <v>1107237</v>
      </c>
      <c r="AB58">
        <v>1260828</v>
      </c>
      <c r="AE58">
        <v>7536613</v>
      </c>
      <c r="AF58">
        <v>2385289</v>
      </c>
      <c r="AH58"/>
      <c r="AN58">
        <v>3381840</v>
      </c>
    </row>
    <row r="59" spans="1:42" x14ac:dyDescent="0.3">
      <c r="A59" s="532">
        <v>556</v>
      </c>
      <c r="B59" t="s">
        <v>131</v>
      </c>
      <c r="D59">
        <v>338553</v>
      </c>
      <c r="G59">
        <v>1437852</v>
      </c>
      <c r="K59">
        <v>2156154</v>
      </c>
      <c r="M59">
        <v>119925</v>
      </c>
      <c r="AB59">
        <v>0</v>
      </c>
      <c r="AE59">
        <v>942250</v>
      </c>
      <c r="AF59">
        <v>3334634</v>
      </c>
      <c r="AH59"/>
      <c r="AN59">
        <v>1115257</v>
      </c>
    </row>
    <row r="60" spans="1:42" x14ac:dyDescent="0.3">
      <c r="A60" s="532">
        <v>557</v>
      </c>
      <c r="B60" t="s">
        <v>132</v>
      </c>
      <c r="D60">
        <v>0</v>
      </c>
      <c r="G60">
        <v>1148227</v>
      </c>
      <c r="K60">
        <v>1395158</v>
      </c>
      <c r="M60">
        <v>0</v>
      </c>
      <c r="AB60">
        <v>0</v>
      </c>
      <c r="AE60">
        <v>667867</v>
      </c>
      <c r="AF60">
        <v>2822173</v>
      </c>
      <c r="AH60"/>
      <c r="AN60">
        <v>879625</v>
      </c>
    </row>
    <row r="61" spans="1:42" x14ac:dyDescent="0.3">
      <c r="A61" s="532">
        <v>575</v>
      </c>
      <c r="B61" t="s">
        <v>123</v>
      </c>
      <c r="D61">
        <v>0</v>
      </c>
      <c r="E61">
        <v>0</v>
      </c>
      <c r="F61">
        <v>0</v>
      </c>
      <c r="G61">
        <v>0</v>
      </c>
      <c r="H61">
        <v>0</v>
      </c>
      <c r="I61">
        <v>0</v>
      </c>
      <c r="J61">
        <v>0</v>
      </c>
      <c r="K61">
        <v>0</v>
      </c>
      <c r="L61">
        <v>0</v>
      </c>
      <c r="M61">
        <v>0</v>
      </c>
      <c r="N61">
        <v>0</v>
      </c>
      <c r="O61">
        <v>0</v>
      </c>
      <c r="P61">
        <v>0</v>
      </c>
      <c r="Q61">
        <v>0</v>
      </c>
      <c r="R61">
        <v>0</v>
      </c>
      <c r="S61">
        <v>0</v>
      </c>
      <c r="T61">
        <v>0</v>
      </c>
      <c r="W61">
        <v>0</v>
      </c>
      <c r="Y61">
        <v>0</v>
      </c>
      <c r="Z61">
        <v>0</v>
      </c>
      <c r="AA61">
        <v>0</v>
      </c>
      <c r="AB61">
        <v>0</v>
      </c>
      <c r="AC61">
        <v>0</v>
      </c>
      <c r="AE61">
        <v>0</v>
      </c>
      <c r="AF61">
        <v>7219585</v>
      </c>
      <c r="AH61">
        <v>0</v>
      </c>
      <c r="AI61">
        <v>611505</v>
      </c>
      <c r="AJ61">
        <v>0</v>
      </c>
      <c r="AK61">
        <v>0</v>
      </c>
      <c r="AL61">
        <v>0</v>
      </c>
      <c r="AM61">
        <v>0</v>
      </c>
      <c r="AN61">
        <v>0</v>
      </c>
      <c r="AO61">
        <v>0</v>
      </c>
      <c r="AP61">
        <v>0</v>
      </c>
    </row>
    <row r="62" spans="1:42" x14ac:dyDescent="0.3">
      <c r="A62" s="532">
        <v>576</v>
      </c>
      <c r="B62" t="s">
        <v>124</v>
      </c>
      <c r="D62">
        <v>0</v>
      </c>
      <c r="E62">
        <v>0</v>
      </c>
      <c r="F62">
        <v>0</v>
      </c>
      <c r="G62">
        <v>0</v>
      </c>
      <c r="H62">
        <v>0</v>
      </c>
      <c r="I62">
        <v>0</v>
      </c>
      <c r="J62">
        <v>0</v>
      </c>
      <c r="K62">
        <v>0</v>
      </c>
      <c r="L62">
        <v>0</v>
      </c>
      <c r="M62">
        <v>0</v>
      </c>
      <c r="N62">
        <v>0</v>
      </c>
      <c r="O62">
        <v>0</v>
      </c>
      <c r="P62">
        <v>0</v>
      </c>
      <c r="Q62">
        <v>0</v>
      </c>
      <c r="R62">
        <v>0</v>
      </c>
      <c r="S62">
        <v>0</v>
      </c>
      <c r="T62">
        <v>0</v>
      </c>
      <c r="W62">
        <v>0</v>
      </c>
      <c r="Y62">
        <v>0</v>
      </c>
      <c r="Z62">
        <v>0</v>
      </c>
      <c r="AA62">
        <v>0</v>
      </c>
      <c r="AB62">
        <v>0</v>
      </c>
      <c r="AC62">
        <v>0</v>
      </c>
      <c r="AE62">
        <v>0</v>
      </c>
      <c r="AF62">
        <v>0</v>
      </c>
      <c r="AH62">
        <v>0</v>
      </c>
      <c r="AI62">
        <v>0</v>
      </c>
      <c r="AJ62">
        <v>0</v>
      </c>
      <c r="AK62">
        <v>0</v>
      </c>
      <c r="AL62">
        <v>0</v>
      </c>
      <c r="AM62">
        <v>0</v>
      </c>
      <c r="AN62">
        <v>0</v>
      </c>
      <c r="AO62">
        <v>0</v>
      </c>
      <c r="AP62">
        <v>0</v>
      </c>
    </row>
    <row r="63" spans="1:42" x14ac:dyDescent="0.3">
      <c r="A63" s="532">
        <v>577</v>
      </c>
      <c r="B63" t="s">
        <v>340</v>
      </c>
      <c r="D63">
        <v>0</v>
      </c>
      <c r="E63">
        <v>2</v>
      </c>
      <c r="F63">
        <v>2</v>
      </c>
      <c r="G63">
        <v>2</v>
      </c>
      <c r="H63">
        <v>2</v>
      </c>
      <c r="I63">
        <v>0</v>
      </c>
      <c r="J63">
        <v>2</v>
      </c>
      <c r="K63">
        <v>0</v>
      </c>
      <c r="L63">
        <v>2</v>
      </c>
      <c r="M63">
        <v>2</v>
      </c>
      <c r="N63">
        <v>0</v>
      </c>
      <c r="O63">
        <v>2</v>
      </c>
      <c r="P63">
        <v>2</v>
      </c>
      <c r="Q63">
        <v>0</v>
      </c>
      <c r="R63">
        <v>0</v>
      </c>
      <c r="S63">
        <v>0</v>
      </c>
      <c r="T63">
        <v>2</v>
      </c>
      <c r="W63">
        <v>2</v>
      </c>
      <c r="Y63">
        <v>0</v>
      </c>
      <c r="Z63">
        <v>0</v>
      </c>
      <c r="AA63">
        <v>2</v>
      </c>
      <c r="AB63">
        <v>2</v>
      </c>
      <c r="AC63">
        <v>0</v>
      </c>
      <c r="AE63">
        <v>2</v>
      </c>
      <c r="AF63">
        <v>2</v>
      </c>
      <c r="AH63">
        <v>0</v>
      </c>
      <c r="AI63">
        <v>0</v>
      </c>
      <c r="AJ63">
        <v>0</v>
      </c>
      <c r="AK63">
        <v>0</v>
      </c>
      <c r="AL63">
        <v>0</v>
      </c>
      <c r="AM63">
        <v>2</v>
      </c>
      <c r="AN63">
        <v>2</v>
      </c>
      <c r="AO63">
        <v>2</v>
      </c>
      <c r="AP63">
        <v>0</v>
      </c>
    </row>
    <row r="64" spans="1:42" x14ac:dyDescent="0.3">
      <c r="A64" s="532">
        <v>586</v>
      </c>
      <c r="B64" t="s">
        <v>341</v>
      </c>
      <c r="D64">
        <v>0</v>
      </c>
      <c r="E64">
        <v>0</v>
      </c>
      <c r="F64">
        <v>0</v>
      </c>
      <c r="G64">
        <v>0</v>
      </c>
      <c r="H64">
        <v>0</v>
      </c>
      <c r="I64">
        <v>0</v>
      </c>
      <c r="J64">
        <v>0</v>
      </c>
      <c r="K64">
        <v>0</v>
      </c>
      <c r="L64">
        <v>0</v>
      </c>
      <c r="M64">
        <v>0</v>
      </c>
      <c r="N64">
        <v>0</v>
      </c>
      <c r="O64">
        <v>0</v>
      </c>
      <c r="P64">
        <v>0</v>
      </c>
      <c r="Q64">
        <v>0</v>
      </c>
      <c r="R64">
        <v>0</v>
      </c>
      <c r="S64">
        <v>0</v>
      </c>
      <c r="T64">
        <v>0</v>
      </c>
      <c r="W64">
        <v>0</v>
      </c>
      <c r="Y64">
        <v>0</v>
      </c>
      <c r="Z64">
        <v>0</v>
      </c>
      <c r="AA64">
        <v>0</v>
      </c>
      <c r="AB64">
        <v>0</v>
      </c>
      <c r="AC64">
        <v>0</v>
      </c>
      <c r="AE64">
        <v>0</v>
      </c>
      <c r="AF64">
        <v>0</v>
      </c>
      <c r="AH64">
        <v>0</v>
      </c>
      <c r="AI64">
        <v>0</v>
      </c>
      <c r="AJ64">
        <v>0</v>
      </c>
      <c r="AK64">
        <v>0</v>
      </c>
      <c r="AL64">
        <v>0</v>
      </c>
      <c r="AM64">
        <v>0</v>
      </c>
      <c r="AN64">
        <v>0</v>
      </c>
      <c r="AO64">
        <v>0</v>
      </c>
      <c r="AP64">
        <v>0</v>
      </c>
    </row>
    <row r="65" spans="1:42" x14ac:dyDescent="0.3">
      <c r="A65" s="532">
        <v>591</v>
      </c>
      <c r="B65" t="s">
        <v>139</v>
      </c>
      <c r="D65">
        <v>2205251</v>
      </c>
      <c r="E65">
        <v>0</v>
      </c>
      <c r="F65">
        <v>0</v>
      </c>
      <c r="G65">
        <v>6363649</v>
      </c>
      <c r="H65">
        <v>12881</v>
      </c>
      <c r="I65">
        <v>0</v>
      </c>
      <c r="J65">
        <v>0</v>
      </c>
      <c r="K65">
        <v>13039325</v>
      </c>
      <c r="L65">
        <v>15629227</v>
      </c>
      <c r="M65">
        <v>0</v>
      </c>
      <c r="N65">
        <v>644284</v>
      </c>
      <c r="O65">
        <v>0</v>
      </c>
      <c r="P65">
        <v>0</v>
      </c>
      <c r="Q65">
        <v>0</v>
      </c>
      <c r="R65">
        <v>0</v>
      </c>
      <c r="S65">
        <v>0</v>
      </c>
      <c r="T65">
        <v>0</v>
      </c>
      <c r="W65">
        <v>0</v>
      </c>
      <c r="Y65">
        <v>0</v>
      </c>
      <c r="Z65">
        <v>0</v>
      </c>
      <c r="AA65">
        <v>0</v>
      </c>
      <c r="AB65">
        <v>0</v>
      </c>
      <c r="AC65">
        <v>0</v>
      </c>
      <c r="AE65">
        <v>937764</v>
      </c>
      <c r="AF65">
        <v>27537652</v>
      </c>
      <c r="AH65">
        <v>0</v>
      </c>
      <c r="AI65">
        <v>0</v>
      </c>
      <c r="AJ65">
        <v>0</v>
      </c>
      <c r="AK65">
        <v>0</v>
      </c>
      <c r="AL65">
        <v>0</v>
      </c>
      <c r="AM65">
        <v>0</v>
      </c>
      <c r="AN65">
        <v>0</v>
      </c>
      <c r="AO65">
        <v>0</v>
      </c>
      <c r="AP65">
        <v>0</v>
      </c>
    </row>
    <row r="66" spans="1:42" x14ac:dyDescent="0.3">
      <c r="A66" s="532">
        <v>592</v>
      </c>
      <c r="B66" t="s">
        <v>140</v>
      </c>
      <c r="D66">
        <v>-75583</v>
      </c>
      <c r="E66">
        <v>0</v>
      </c>
      <c r="F66">
        <v>0</v>
      </c>
      <c r="G66">
        <v>346866</v>
      </c>
      <c r="H66">
        <v>32119</v>
      </c>
      <c r="I66">
        <v>0</v>
      </c>
      <c r="J66">
        <v>0</v>
      </c>
      <c r="K66">
        <v>-479016</v>
      </c>
      <c r="L66">
        <v>3058890</v>
      </c>
      <c r="M66">
        <v>0</v>
      </c>
      <c r="N66">
        <v>59510</v>
      </c>
      <c r="O66">
        <v>0</v>
      </c>
      <c r="P66">
        <v>0</v>
      </c>
      <c r="Q66">
        <v>0</v>
      </c>
      <c r="R66">
        <v>0</v>
      </c>
      <c r="S66">
        <v>0</v>
      </c>
      <c r="T66">
        <v>0</v>
      </c>
      <c r="W66">
        <v>0</v>
      </c>
      <c r="Y66">
        <v>0</v>
      </c>
      <c r="Z66">
        <v>0</v>
      </c>
      <c r="AA66">
        <v>0</v>
      </c>
      <c r="AB66">
        <v>0</v>
      </c>
      <c r="AC66">
        <v>0</v>
      </c>
      <c r="AE66">
        <v>-106354</v>
      </c>
      <c r="AF66">
        <v>1623041</v>
      </c>
      <c r="AH66">
        <v>0</v>
      </c>
      <c r="AI66">
        <v>0</v>
      </c>
      <c r="AJ66">
        <v>0</v>
      </c>
      <c r="AK66">
        <v>0</v>
      </c>
      <c r="AL66">
        <v>0</v>
      </c>
      <c r="AM66">
        <v>0</v>
      </c>
      <c r="AN66">
        <v>0</v>
      </c>
      <c r="AO66">
        <v>0</v>
      </c>
      <c r="AP66">
        <v>0</v>
      </c>
    </row>
    <row r="67" spans="1:42" x14ac:dyDescent="0.3">
      <c r="A67" s="532">
        <v>598</v>
      </c>
      <c r="B67" t="s">
        <v>146</v>
      </c>
      <c r="D67">
        <v>0</v>
      </c>
      <c r="E67">
        <v>0</v>
      </c>
      <c r="F67">
        <v>0</v>
      </c>
      <c r="G67">
        <v>0</v>
      </c>
      <c r="H67">
        <v>0</v>
      </c>
      <c r="I67">
        <v>0</v>
      </c>
      <c r="J67">
        <v>0</v>
      </c>
      <c r="K67">
        <v>0</v>
      </c>
      <c r="L67">
        <v>0</v>
      </c>
      <c r="M67">
        <v>0</v>
      </c>
      <c r="N67">
        <v>0</v>
      </c>
      <c r="O67">
        <v>0</v>
      </c>
      <c r="P67">
        <v>0</v>
      </c>
      <c r="Q67">
        <v>0</v>
      </c>
      <c r="R67">
        <v>0</v>
      </c>
      <c r="S67">
        <v>0</v>
      </c>
      <c r="T67">
        <v>0</v>
      </c>
      <c r="W67">
        <v>0</v>
      </c>
      <c r="Y67">
        <v>0</v>
      </c>
      <c r="Z67">
        <v>0</v>
      </c>
      <c r="AA67">
        <v>0</v>
      </c>
      <c r="AB67">
        <v>0</v>
      </c>
      <c r="AC67">
        <v>0</v>
      </c>
      <c r="AE67">
        <v>0</v>
      </c>
      <c r="AF67">
        <v>0</v>
      </c>
      <c r="AH67">
        <v>0</v>
      </c>
      <c r="AI67">
        <v>0</v>
      </c>
      <c r="AJ67">
        <v>0</v>
      </c>
      <c r="AK67">
        <v>0</v>
      </c>
      <c r="AL67">
        <v>0</v>
      </c>
      <c r="AM67">
        <v>0</v>
      </c>
      <c r="AN67">
        <v>0</v>
      </c>
      <c r="AO67">
        <v>0</v>
      </c>
      <c r="AP67">
        <v>0</v>
      </c>
    </row>
    <row r="68" spans="1:42" x14ac:dyDescent="0.3">
      <c r="A68" s="532">
        <v>599</v>
      </c>
      <c r="B68" t="s">
        <v>145</v>
      </c>
      <c r="D68">
        <v>0</v>
      </c>
      <c r="E68">
        <v>0</v>
      </c>
      <c r="F68">
        <v>0</v>
      </c>
      <c r="G68">
        <v>0</v>
      </c>
      <c r="H68">
        <v>0</v>
      </c>
      <c r="I68">
        <v>0</v>
      </c>
      <c r="J68">
        <v>0</v>
      </c>
      <c r="K68">
        <v>0</v>
      </c>
      <c r="L68">
        <v>0</v>
      </c>
      <c r="M68">
        <v>0</v>
      </c>
      <c r="N68">
        <v>0</v>
      </c>
      <c r="O68">
        <v>0</v>
      </c>
      <c r="P68">
        <v>0</v>
      </c>
      <c r="Q68">
        <v>0</v>
      </c>
      <c r="R68">
        <v>0</v>
      </c>
      <c r="S68">
        <v>0</v>
      </c>
      <c r="T68">
        <v>0</v>
      </c>
      <c r="W68">
        <v>0</v>
      </c>
      <c r="Y68">
        <v>0</v>
      </c>
      <c r="Z68">
        <v>0</v>
      </c>
      <c r="AA68">
        <v>0</v>
      </c>
      <c r="AB68">
        <v>0</v>
      </c>
      <c r="AC68">
        <v>0</v>
      </c>
      <c r="AE68">
        <v>0</v>
      </c>
      <c r="AF68">
        <v>0</v>
      </c>
      <c r="AH68">
        <v>0</v>
      </c>
      <c r="AI68">
        <v>0</v>
      </c>
      <c r="AJ68">
        <v>0</v>
      </c>
      <c r="AK68">
        <v>0</v>
      </c>
      <c r="AL68">
        <v>0</v>
      </c>
      <c r="AM68">
        <v>0</v>
      </c>
      <c r="AN68">
        <v>0</v>
      </c>
      <c r="AO68">
        <v>0</v>
      </c>
      <c r="AP68">
        <v>0</v>
      </c>
    </row>
    <row r="69" spans="1:42" x14ac:dyDescent="0.3">
      <c r="A69" s="532">
        <v>602</v>
      </c>
      <c r="B69" t="s">
        <v>147</v>
      </c>
      <c r="D69">
        <v>0</v>
      </c>
      <c r="E69">
        <v>0</v>
      </c>
      <c r="F69">
        <v>0</v>
      </c>
      <c r="G69">
        <v>0</v>
      </c>
      <c r="H69">
        <v>0</v>
      </c>
      <c r="I69">
        <v>0</v>
      </c>
      <c r="J69">
        <v>0</v>
      </c>
      <c r="K69">
        <v>0</v>
      </c>
      <c r="L69">
        <v>0</v>
      </c>
      <c r="M69">
        <v>0</v>
      </c>
      <c r="N69">
        <v>0</v>
      </c>
      <c r="O69">
        <v>0</v>
      </c>
      <c r="P69">
        <v>0</v>
      </c>
      <c r="Q69">
        <v>0</v>
      </c>
      <c r="R69">
        <v>0</v>
      </c>
      <c r="S69">
        <v>0</v>
      </c>
      <c r="T69">
        <v>0</v>
      </c>
      <c r="W69">
        <v>0</v>
      </c>
      <c r="Y69">
        <v>0</v>
      </c>
      <c r="Z69">
        <v>0</v>
      </c>
      <c r="AA69">
        <v>0</v>
      </c>
      <c r="AB69">
        <v>0</v>
      </c>
      <c r="AC69">
        <v>0</v>
      </c>
      <c r="AE69">
        <v>0</v>
      </c>
      <c r="AF69">
        <v>0</v>
      </c>
      <c r="AH69">
        <v>0</v>
      </c>
      <c r="AI69">
        <v>0</v>
      </c>
      <c r="AJ69">
        <v>0</v>
      </c>
      <c r="AK69">
        <v>0</v>
      </c>
      <c r="AL69">
        <v>0</v>
      </c>
      <c r="AM69">
        <v>0</v>
      </c>
      <c r="AN69">
        <v>0</v>
      </c>
      <c r="AO69">
        <v>0</v>
      </c>
      <c r="AP69">
        <v>0</v>
      </c>
    </row>
    <row r="70" spans="1:42" x14ac:dyDescent="0.3">
      <c r="A70" s="532">
        <v>606</v>
      </c>
      <c r="B70" t="s">
        <v>342</v>
      </c>
      <c r="D70">
        <v>1</v>
      </c>
      <c r="G70">
        <v>1</v>
      </c>
      <c r="K70">
        <v>1</v>
      </c>
      <c r="M70">
        <v>1</v>
      </c>
      <c r="AB70">
        <v>1</v>
      </c>
      <c r="AE70">
        <v>1</v>
      </c>
      <c r="AF70">
        <v>1</v>
      </c>
      <c r="AH70"/>
      <c r="AN70">
        <v>1</v>
      </c>
    </row>
    <row r="71" spans="1:42" x14ac:dyDescent="0.3">
      <c r="A71" s="532">
        <v>619</v>
      </c>
      <c r="B71" t="s">
        <v>343</v>
      </c>
      <c r="D71">
        <v>0</v>
      </c>
      <c r="E71">
        <v>0</v>
      </c>
      <c r="F71">
        <v>0</v>
      </c>
      <c r="G71">
        <v>0</v>
      </c>
      <c r="H71">
        <v>0</v>
      </c>
      <c r="I71">
        <v>0</v>
      </c>
      <c r="J71">
        <v>0</v>
      </c>
      <c r="K71">
        <v>0</v>
      </c>
      <c r="L71">
        <v>0</v>
      </c>
      <c r="M71">
        <v>0</v>
      </c>
      <c r="N71">
        <v>0</v>
      </c>
      <c r="O71">
        <v>0</v>
      </c>
      <c r="P71">
        <v>0</v>
      </c>
      <c r="Q71">
        <v>0</v>
      </c>
      <c r="R71">
        <v>0</v>
      </c>
      <c r="S71">
        <v>0</v>
      </c>
      <c r="T71">
        <v>0</v>
      </c>
      <c r="W71">
        <v>0</v>
      </c>
      <c r="Y71">
        <v>0</v>
      </c>
      <c r="Z71">
        <v>0</v>
      </c>
      <c r="AA71">
        <v>0</v>
      </c>
      <c r="AB71">
        <v>0</v>
      </c>
      <c r="AC71">
        <v>0</v>
      </c>
      <c r="AE71">
        <v>0</v>
      </c>
      <c r="AF71">
        <v>0</v>
      </c>
      <c r="AH71">
        <v>0</v>
      </c>
      <c r="AI71">
        <v>0</v>
      </c>
      <c r="AJ71">
        <v>0</v>
      </c>
      <c r="AK71">
        <v>0</v>
      </c>
      <c r="AL71">
        <v>0</v>
      </c>
      <c r="AM71">
        <v>0</v>
      </c>
      <c r="AN71">
        <v>0</v>
      </c>
      <c r="AO71">
        <v>0</v>
      </c>
      <c r="AP71">
        <v>0</v>
      </c>
    </row>
    <row r="72" spans="1:42" x14ac:dyDescent="0.3">
      <c r="A72" s="532">
        <v>620</v>
      </c>
      <c r="B72" t="s">
        <v>344</v>
      </c>
      <c r="D72">
        <v>2</v>
      </c>
      <c r="E72">
        <v>2</v>
      </c>
      <c r="F72">
        <v>2</v>
      </c>
      <c r="G72">
        <v>2</v>
      </c>
      <c r="H72">
        <v>2</v>
      </c>
      <c r="I72">
        <v>2</v>
      </c>
      <c r="J72">
        <v>2</v>
      </c>
      <c r="K72">
        <v>2</v>
      </c>
      <c r="L72">
        <v>1</v>
      </c>
      <c r="M72">
        <v>2</v>
      </c>
      <c r="N72">
        <v>2</v>
      </c>
      <c r="O72">
        <v>2</v>
      </c>
      <c r="P72">
        <v>2</v>
      </c>
      <c r="Q72">
        <v>2</v>
      </c>
      <c r="R72">
        <v>2</v>
      </c>
      <c r="S72">
        <v>2</v>
      </c>
      <c r="T72">
        <v>2</v>
      </c>
      <c r="W72">
        <v>2</v>
      </c>
      <c r="Y72">
        <v>2</v>
      </c>
      <c r="Z72">
        <v>2</v>
      </c>
      <c r="AA72">
        <v>2</v>
      </c>
      <c r="AB72">
        <v>2</v>
      </c>
      <c r="AC72">
        <v>2</v>
      </c>
      <c r="AE72">
        <v>2</v>
      </c>
      <c r="AF72">
        <v>2</v>
      </c>
      <c r="AH72">
        <v>2</v>
      </c>
      <c r="AI72">
        <v>2</v>
      </c>
      <c r="AJ72">
        <v>0</v>
      </c>
      <c r="AK72">
        <v>2</v>
      </c>
      <c r="AL72">
        <v>2</v>
      </c>
      <c r="AM72">
        <v>2</v>
      </c>
      <c r="AN72">
        <v>2</v>
      </c>
      <c r="AO72">
        <v>2</v>
      </c>
      <c r="AP72">
        <v>2</v>
      </c>
    </row>
    <row r="73" spans="1:42" x14ac:dyDescent="0.3">
      <c r="A73" s="532">
        <v>622</v>
      </c>
      <c r="B73" t="s">
        <v>345</v>
      </c>
      <c r="D73">
        <v>0</v>
      </c>
      <c r="E73">
        <v>1980705</v>
      </c>
      <c r="F73">
        <v>0</v>
      </c>
      <c r="G73">
        <v>0</v>
      </c>
      <c r="H73">
        <v>0</v>
      </c>
      <c r="I73">
        <v>0</v>
      </c>
      <c r="J73">
        <v>656662</v>
      </c>
      <c r="K73">
        <v>808981</v>
      </c>
      <c r="L73">
        <v>176577</v>
      </c>
      <c r="M73">
        <v>197450</v>
      </c>
      <c r="N73">
        <v>0</v>
      </c>
      <c r="O73">
        <v>1630937</v>
      </c>
      <c r="P73">
        <v>0</v>
      </c>
      <c r="Q73">
        <v>0</v>
      </c>
      <c r="R73">
        <v>0</v>
      </c>
      <c r="S73">
        <v>0</v>
      </c>
      <c r="T73">
        <v>50773</v>
      </c>
      <c r="W73">
        <v>0</v>
      </c>
      <c r="Y73">
        <v>0</v>
      </c>
      <c r="Z73">
        <v>0</v>
      </c>
      <c r="AA73">
        <v>115085</v>
      </c>
      <c r="AB73">
        <v>31389470</v>
      </c>
      <c r="AC73">
        <v>0</v>
      </c>
      <c r="AE73">
        <v>0</v>
      </c>
      <c r="AF73">
        <v>0</v>
      </c>
      <c r="AH73">
        <v>0</v>
      </c>
      <c r="AI73">
        <v>0</v>
      </c>
      <c r="AJ73">
        <v>0</v>
      </c>
      <c r="AK73">
        <v>0</v>
      </c>
      <c r="AL73">
        <v>0</v>
      </c>
      <c r="AM73">
        <v>991199</v>
      </c>
      <c r="AN73">
        <v>1363533</v>
      </c>
      <c r="AO73">
        <v>0</v>
      </c>
      <c r="AP73">
        <v>0</v>
      </c>
    </row>
    <row r="74" spans="1:42" x14ac:dyDescent="0.3">
      <c r="A74" s="532">
        <v>626</v>
      </c>
      <c r="B74" t="s">
        <v>346</v>
      </c>
      <c r="D74">
        <v>0</v>
      </c>
      <c r="E74">
        <v>0</v>
      </c>
      <c r="F74">
        <v>1449263</v>
      </c>
      <c r="G74">
        <v>0</v>
      </c>
      <c r="H74">
        <v>0</v>
      </c>
      <c r="I74">
        <v>22156</v>
      </c>
      <c r="J74">
        <v>159879</v>
      </c>
      <c r="K74">
        <v>0</v>
      </c>
      <c r="L74">
        <v>0</v>
      </c>
      <c r="M74">
        <v>0</v>
      </c>
      <c r="N74">
        <v>0</v>
      </c>
      <c r="O74">
        <v>0</v>
      </c>
      <c r="P74">
        <v>46</v>
      </c>
      <c r="Q74">
        <v>0</v>
      </c>
      <c r="R74">
        <v>98</v>
      </c>
      <c r="S74">
        <v>177957</v>
      </c>
      <c r="T74">
        <v>536</v>
      </c>
      <c r="W74">
        <v>0</v>
      </c>
      <c r="Y74">
        <v>536</v>
      </c>
      <c r="Z74">
        <v>0</v>
      </c>
      <c r="AA74">
        <v>8485</v>
      </c>
      <c r="AB74">
        <v>105500344</v>
      </c>
      <c r="AC74">
        <v>0</v>
      </c>
      <c r="AE74">
        <v>680135</v>
      </c>
      <c r="AF74">
        <v>10382737</v>
      </c>
      <c r="AH74">
        <v>1957</v>
      </c>
      <c r="AI74">
        <v>1210</v>
      </c>
      <c r="AJ74">
        <v>2073</v>
      </c>
      <c r="AK74">
        <v>808</v>
      </c>
      <c r="AL74">
        <v>8294</v>
      </c>
      <c r="AM74">
        <v>89682</v>
      </c>
      <c r="AN74">
        <v>0</v>
      </c>
      <c r="AO74">
        <v>0</v>
      </c>
      <c r="AP74">
        <v>0</v>
      </c>
    </row>
    <row r="75" spans="1:42" x14ac:dyDescent="0.3">
      <c r="A75" s="532">
        <v>627</v>
      </c>
      <c r="B75" t="s">
        <v>347</v>
      </c>
      <c r="D75">
        <v>0</v>
      </c>
      <c r="E75">
        <v>0</v>
      </c>
      <c r="F75">
        <v>0</v>
      </c>
      <c r="G75">
        <v>0</v>
      </c>
      <c r="H75">
        <v>0</v>
      </c>
      <c r="I75">
        <v>0</v>
      </c>
      <c r="J75">
        <v>0</v>
      </c>
      <c r="K75">
        <v>0</v>
      </c>
      <c r="L75">
        <v>0</v>
      </c>
      <c r="M75">
        <v>0</v>
      </c>
      <c r="N75">
        <v>0</v>
      </c>
      <c r="O75">
        <v>0</v>
      </c>
      <c r="P75">
        <v>0</v>
      </c>
      <c r="Q75">
        <v>0</v>
      </c>
      <c r="R75">
        <v>0</v>
      </c>
      <c r="S75">
        <v>0</v>
      </c>
      <c r="T75">
        <v>0</v>
      </c>
      <c r="W75">
        <v>0</v>
      </c>
      <c r="Y75">
        <v>0</v>
      </c>
      <c r="Z75">
        <v>0</v>
      </c>
      <c r="AA75">
        <v>0</v>
      </c>
      <c r="AB75">
        <v>0</v>
      </c>
      <c r="AC75">
        <v>0</v>
      </c>
      <c r="AE75">
        <v>0</v>
      </c>
      <c r="AF75">
        <v>0</v>
      </c>
      <c r="AH75">
        <v>0</v>
      </c>
      <c r="AI75">
        <v>0</v>
      </c>
      <c r="AJ75">
        <v>0</v>
      </c>
      <c r="AK75">
        <v>0</v>
      </c>
      <c r="AL75">
        <v>0</v>
      </c>
      <c r="AM75">
        <v>0</v>
      </c>
      <c r="AN75">
        <v>0</v>
      </c>
      <c r="AO75">
        <v>0</v>
      </c>
      <c r="AP75">
        <v>0</v>
      </c>
    </row>
    <row r="76" spans="1:42" x14ac:dyDescent="0.3">
      <c r="A76" s="532">
        <v>628</v>
      </c>
      <c r="B76" t="s">
        <v>348</v>
      </c>
      <c r="D76">
        <v>0</v>
      </c>
      <c r="E76">
        <v>0</v>
      </c>
      <c r="F76">
        <v>0</v>
      </c>
      <c r="G76">
        <v>0</v>
      </c>
      <c r="H76">
        <v>0</v>
      </c>
      <c r="I76">
        <v>0</v>
      </c>
      <c r="J76">
        <v>2000</v>
      </c>
      <c r="K76">
        <v>0</v>
      </c>
      <c r="L76">
        <v>0</v>
      </c>
      <c r="M76">
        <v>0</v>
      </c>
      <c r="N76">
        <v>0</v>
      </c>
      <c r="O76">
        <v>0</v>
      </c>
      <c r="P76">
        <v>0</v>
      </c>
      <c r="Q76">
        <v>0</v>
      </c>
      <c r="R76">
        <v>0</v>
      </c>
      <c r="S76">
        <v>0</v>
      </c>
      <c r="T76">
        <v>0</v>
      </c>
      <c r="W76">
        <v>0</v>
      </c>
      <c r="Y76">
        <v>0</v>
      </c>
      <c r="Z76">
        <v>0</v>
      </c>
      <c r="AA76">
        <v>0</v>
      </c>
      <c r="AB76">
        <v>3572791</v>
      </c>
      <c r="AC76">
        <v>0</v>
      </c>
      <c r="AE76">
        <v>76373</v>
      </c>
      <c r="AF76">
        <v>420040</v>
      </c>
      <c r="AH76">
        <v>0</v>
      </c>
      <c r="AI76">
        <v>0</v>
      </c>
      <c r="AJ76">
        <v>0</v>
      </c>
      <c r="AK76">
        <v>0</v>
      </c>
      <c r="AL76">
        <v>0</v>
      </c>
      <c r="AM76">
        <v>23742</v>
      </c>
      <c r="AN76">
        <v>0</v>
      </c>
      <c r="AO76">
        <v>0</v>
      </c>
      <c r="AP76">
        <v>0</v>
      </c>
    </row>
    <row r="77" spans="1:42" x14ac:dyDescent="0.3">
      <c r="A77" s="532">
        <v>629</v>
      </c>
      <c r="B77" t="s">
        <v>349</v>
      </c>
      <c r="D77">
        <v>0</v>
      </c>
      <c r="E77">
        <v>0</v>
      </c>
      <c r="F77">
        <v>0</v>
      </c>
      <c r="G77">
        <v>0</v>
      </c>
      <c r="H77">
        <v>0</v>
      </c>
      <c r="I77">
        <v>0</v>
      </c>
      <c r="J77">
        <v>0</v>
      </c>
      <c r="K77">
        <v>0</v>
      </c>
      <c r="L77">
        <v>0</v>
      </c>
      <c r="M77">
        <v>0</v>
      </c>
      <c r="N77">
        <v>0</v>
      </c>
      <c r="O77">
        <v>0</v>
      </c>
      <c r="P77">
        <v>0</v>
      </c>
      <c r="Q77">
        <v>0</v>
      </c>
      <c r="R77">
        <v>0</v>
      </c>
      <c r="S77">
        <v>0</v>
      </c>
      <c r="T77">
        <v>0</v>
      </c>
      <c r="W77">
        <v>0</v>
      </c>
      <c r="Y77">
        <v>0</v>
      </c>
      <c r="Z77">
        <v>0</v>
      </c>
      <c r="AA77">
        <v>0</v>
      </c>
      <c r="AB77">
        <v>31389470</v>
      </c>
      <c r="AC77">
        <v>0</v>
      </c>
      <c r="AE77">
        <v>0</v>
      </c>
      <c r="AF77">
        <v>0</v>
      </c>
      <c r="AH77">
        <v>0</v>
      </c>
      <c r="AI77">
        <v>0</v>
      </c>
      <c r="AJ77">
        <v>0</v>
      </c>
      <c r="AK77">
        <v>0</v>
      </c>
      <c r="AL77">
        <v>0</v>
      </c>
      <c r="AM77">
        <v>0</v>
      </c>
      <c r="AN77">
        <v>0</v>
      </c>
      <c r="AO77">
        <v>0</v>
      </c>
      <c r="AP77">
        <v>0</v>
      </c>
    </row>
    <row r="78" spans="1:42" x14ac:dyDescent="0.3">
      <c r="A78" s="532">
        <v>630</v>
      </c>
      <c r="B78" t="s">
        <v>350</v>
      </c>
      <c r="D78">
        <v>0</v>
      </c>
      <c r="E78">
        <v>0</v>
      </c>
      <c r="F78">
        <v>0</v>
      </c>
      <c r="G78">
        <v>0</v>
      </c>
      <c r="H78">
        <v>0</v>
      </c>
      <c r="I78">
        <v>12750</v>
      </c>
      <c r="J78">
        <v>0</v>
      </c>
      <c r="K78">
        <v>0</v>
      </c>
      <c r="L78">
        <v>0</v>
      </c>
      <c r="M78">
        <v>0</v>
      </c>
      <c r="N78">
        <v>0</v>
      </c>
      <c r="O78">
        <v>0</v>
      </c>
      <c r="P78">
        <v>0</v>
      </c>
      <c r="Q78">
        <v>0</v>
      </c>
      <c r="R78">
        <v>0</v>
      </c>
      <c r="S78">
        <v>0</v>
      </c>
      <c r="T78">
        <v>0</v>
      </c>
      <c r="W78">
        <v>0</v>
      </c>
      <c r="Y78">
        <v>0</v>
      </c>
      <c r="Z78">
        <v>0</v>
      </c>
      <c r="AA78">
        <v>0</v>
      </c>
      <c r="AB78">
        <v>0</v>
      </c>
      <c r="AC78">
        <v>0</v>
      </c>
      <c r="AE78">
        <v>0</v>
      </c>
      <c r="AF78">
        <v>0</v>
      </c>
      <c r="AH78">
        <v>0</v>
      </c>
      <c r="AI78">
        <v>0</v>
      </c>
      <c r="AJ78">
        <v>0</v>
      </c>
      <c r="AK78">
        <v>0</v>
      </c>
      <c r="AL78">
        <v>0</v>
      </c>
      <c r="AM78">
        <v>0</v>
      </c>
      <c r="AN78">
        <v>0</v>
      </c>
      <c r="AO78">
        <v>0</v>
      </c>
      <c r="AP78">
        <v>0</v>
      </c>
    </row>
    <row r="79" spans="1:42" x14ac:dyDescent="0.3">
      <c r="A79" s="532">
        <v>631</v>
      </c>
      <c r="B79" t="s">
        <v>351</v>
      </c>
      <c r="D79">
        <v>0</v>
      </c>
      <c r="E79">
        <v>0</v>
      </c>
      <c r="F79">
        <v>0</v>
      </c>
      <c r="G79">
        <v>0</v>
      </c>
      <c r="H79">
        <v>0</v>
      </c>
      <c r="I79">
        <v>0</v>
      </c>
      <c r="J79">
        <v>0</v>
      </c>
      <c r="K79">
        <v>0</v>
      </c>
      <c r="L79">
        <v>0</v>
      </c>
      <c r="M79">
        <v>0</v>
      </c>
      <c r="N79">
        <v>0</v>
      </c>
      <c r="O79">
        <v>0</v>
      </c>
      <c r="P79">
        <v>0</v>
      </c>
      <c r="Q79">
        <v>0</v>
      </c>
      <c r="R79">
        <v>0</v>
      </c>
      <c r="S79">
        <v>0</v>
      </c>
      <c r="T79">
        <v>0</v>
      </c>
      <c r="W79">
        <v>0</v>
      </c>
      <c r="Y79">
        <v>0</v>
      </c>
      <c r="Z79">
        <v>0</v>
      </c>
      <c r="AA79">
        <v>0</v>
      </c>
      <c r="AB79">
        <v>0</v>
      </c>
      <c r="AC79">
        <v>0</v>
      </c>
      <c r="AE79">
        <v>0</v>
      </c>
      <c r="AF79">
        <v>9994</v>
      </c>
      <c r="AH79">
        <v>0</v>
      </c>
      <c r="AI79">
        <v>0</v>
      </c>
      <c r="AJ79">
        <v>0</v>
      </c>
      <c r="AK79">
        <v>0</v>
      </c>
      <c r="AL79">
        <v>0</v>
      </c>
      <c r="AM79">
        <v>0</v>
      </c>
      <c r="AN79">
        <v>0</v>
      </c>
      <c r="AO79">
        <v>0</v>
      </c>
      <c r="AP79">
        <v>0</v>
      </c>
    </row>
    <row r="80" spans="1:42" x14ac:dyDescent="0.3">
      <c r="A80" s="532">
        <v>645</v>
      </c>
      <c r="B80" t="s">
        <v>173</v>
      </c>
      <c r="D80">
        <v>0</v>
      </c>
      <c r="E80">
        <v>0</v>
      </c>
      <c r="F80">
        <v>0</v>
      </c>
      <c r="G80">
        <v>0</v>
      </c>
      <c r="H80">
        <v>0</v>
      </c>
      <c r="I80">
        <v>0</v>
      </c>
      <c r="J80">
        <v>391473</v>
      </c>
      <c r="K80">
        <v>0</v>
      </c>
      <c r="L80">
        <v>0</v>
      </c>
      <c r="M80">
        <v>0</v>
      </c>
      <c r="N80">
        <v>0</v>
      </c>
      <c r="O80">
        <v>0</v>
      </c>
      <c r="P80">
        <v>0</v>
      </c>
      <c r="Q80">
        <v>16646</v>
      </c>
      <c r="R80">
        <v>0</v>
      </c>
      <c r="S80">
        <v>0</v>
      </c>
      <c r="T80">
        <v>114000</v>
      </c>
      <c r="W80">
        <v>0</v>
      </c>
      <c r="Y80">
        <v>0</v>
      </c>
      <c r="Z80">
        <v>0</v>
      </c>
      <c r="AA80">
        <v>0</v>
      </c>
      <c r="AB80">
        <v>0</v>
      </c>
      <c r="AC80">
        <v>0</v>
      </c>
      <c r="AE80">
        <v>36975</v>
      </c>
      <c r="AF80">
        <v>0</v>
      </c>
      <c r="AH80">
        <v>0</v>
      </c>
      <c r="AI80">
        <v>13000</v>
      </c>
      <c r="AJ80">
        <v>0</v>
      </c>
      <c r="AK80">
        <v>0</v>
      </c>
      <c r="AL80">
        <v>0</v>
      </c>
      <c r="AM80">
        <v>0</v>
      </c>
      <c r="AN80">
        <v>0</v>
      </c>
      <c r="AO80">
        <v>0</v>
      </c>
      <c r="AP80">
        <v>10000</v>
      </c>
    </row>
    <row r="81" spans="1:42" x14ac:dyDescent="0.3">
      <c r="A81" s="532">
        <v>646</v>
      </c>
      <c r="B81" t="s">
        <v>160</v>
      </c>
      <c r="D81">
        <v>0</v>
      </c>
      <c r="E81">
        <v>0</v>
      </c>
      <c r="F81">
        <v>374091</v>
      </c>
      <c r="G81">
        <v>0</v>
      </c>
      <c r="H81">
        <v>0</v>
      </c>
      <c r="I81">
        <v>263936</v>
      </c>
      <c r="J81">
        <v>1226625</v>
      </c>
      <c r="K81">
        <v>0</v>
      </c>
      <c r="L81">
        <v>0</v>
      </c>
      <c r="M81">
        <v>0</v>
      </c>
      <c r="N81">
        <v>0</v>
      </c>
      <c r="O81">
        <v>0</v>
      </c>
      <c r="P81">
        <v>354254</v>
      </c>
      <c r="Q81">
        <v>26581</v>
      </c>
      <c r="R81">
        <v>225686</v>
      </c>
      <c r="S81">
        <v>1654243</v>
      </c>
      <c r="T81">
        <v>74968</v>
      </c>
      <c r="W81">
        <v>311793</v>
      </c>
      <c r="Y81">
        <v>107954</v>
      </c>
      <c r="Z81">
        <v>209665</v>
      </c>
      <c r="AA81">
        <v>188871</v>
      </c>
      <c r="AB81">
        <v>-3770269</v>
      </c>
      <c r="AC81">
        <v>125429</v>
      </c>
      <c r="AE81">
        <v>19188267</v>
      </c>
      <c r="AF81">
        <v>14386944</v>
      </c>
      <c r="AH81">
        <v>1412776</v>
      </c>
      <c r="AI81">
        <v>41777</v>
      </c>
      <c r="AJ81">
        <v>30765</v>
      </c>
      <c r="AK81">
        <v>26319</v>
      </c>
      <c r="AL81">
        <v>68783</v>
      </c>
      <c r="AM81">
        <v>0</v>
      </c>
      <c r="AN81">
        <v>0</v>
      </c>
      <c r="AO81">
        <v>0</v>
      </c>
      <c r="AP81">
        <v>297179</v>
      </c>
    </row>
    <row r="82" spans="1:42" x14ac:dyDescent="0.3">
      <c r="A82" s="532">
        <v>647</v>
      </c>
      <c r="B82" t="s">
        <v>352</v>
      </c>
      <c r="D82">
        <v>0</v>
      </c>
      <c r="E82">
        <v>0</v>
      </c>
      <c r="F82">
        <v>0</v>
      </c>
      <c r="G82">
        <v>0</v>
      </c>
      <c r="H82">
        <v>0</v>
      </c>
      <c r="I82">
        <v>0</v>
      </c>
      <c r="J82">
        <v>0</v>
      </c>
      <c r="K82">
        <v>0</v>
      </c>
      <c r="L82">
        <v>0</v>
      </c>
      <c r="M82">
        <v>0</v>
      </c>
      <c r="N82">
        <v>0</v>
      </c>
      <c r="O82">
        <v>0</v>
      </c>
      <c r="P82">
        <v>0</v>
      </c>
      <c r="Q82">
        <v>0</v>
      </c>
      <c r="R82">
        <v>0</v>
      </c>
      <c r="S82">
        <v>0</v>
      </c>
      <c r="T82">
        <v>0</v>
      </c>
      <c r="W82">
        <v>0</v>
      </c>
      <c r="Y82">
        <v>0</v>
      </c>
      <c r="Z82">
        <v>0</v>
      </c>
      <c r="AA82">
        <v>0</v>
      </c>
      <c r="AB82">
        <v>0</v>
      </c>
      <c r="AC82">
        <v>0</v>
      </c>
      <c r="AE82">
        <v>0</v>
      </c>
      <c r="AF82">
        <v>0</v>
      </c>
      <c r="AH82">
        <v>0</v>
      </c>
      <c r="AI82">
        <v>0</v>
      </c>
      <c r="AJ82">
        <v>0</v>
      </c>
      <c r="AK82">
        <v>0</v>
      </c>
      <c r="AL82">
        <v>0</v>
      </c>
      <c r="AM82">
        <v>0</v>
      </c>
      <c r="AN82">
        <v>0</v>
      </c>
      <c r="AO82">
        <v>0</v>
      </c>
      <c r="AP82">
        <v>0</v>
      </c>
    </row>
    <row r="83" spans="1:42" x14ac:dyDescent="0.3">
      <c r="A83" s="532">
        <v>659</v>
      </c>
      <c r="B83" t="s">
        <v>353</v>
      </c>
      <c r="D83">
        <v>0</v>
      </c>
      <c r="E83">
        <v>719449</v>
      </c>
      <c r="F83">
        <v>0</v>
      </c>
      <c r="G83">
        <v>0</v>
      </c>
      <c r="H83">
        <v>0</v>
      </c>
      <c r="I83">
        <v>0</v>
      </c>
      <c r="J83">
        <v>1993066</v>
      </c>
      <c r="K83">
        <v>0</v>
      </c>
      <c r="L83">
        <v>0</v>
      </c>
      <c r="M83">
        <v>234152</v>
      </c>
      <c r="N83">
        <v>0</v>
      </c>
      <c r="O83">
        <v>0</v>
      </c>
      <c r="P83">
        <v>0</v>
      </c>
      <c r="Q83">
        <v>0</v>
      </c>
      <c r="R83">
        <v>0</v>
      </c>
      <c r="S83">
        <v>0</v>
      </c>
      <c r="T83">
        <v>0</v>
      </c>
      <c r="W83">
        <v>0</v>
      </c>
      <c r="Y83">
        <v>0</v>
      </c>
      <c r="Z83">
        <v>0</v>
      </c>
      <c r="AA83">
        <v>0</v>
      </c>
      <c r="AB83">
        <v>57198429</v>
      </c>
      <c r="AC83">
        <v>0</v>
      </c>
      <c r="AE83">
        <v>0</v>
      </c>
      <c r="AF83">
        <v>4139870</v>
      </c>
      <c r="AH83">
        <v>0</v>
      </c>
      <c r="AI83">
        <v>0</v>
      </c>
      <c r="AJ83">
        <v>0</v>
      </c>
      <c r="AK83">
        <v>0</v>
      </c>
      <c r="AL83">
        <v>0</v>
      </c>
      <c r="AM83">
        <v>0</v>
      </c>
      <c r="AN83">
        <v>0</v>
      </c>
      <c r="AO83">
        <v>0</v>
      </c>
      <c r="AP83">
        <v>0</v>
      </c>
    </row>
    <row r="84" spans="1:42" x14ac:dyDescent="0.3">
      <c r="A84" s="532">
        <v>660</v>
      </c>
      <c r="B84" t="s">
        <v>354</v>
      </c>
      <c r="D84">
        <v>0</v>
      </c>
      <c r="E84">
        <v>0</v>
      </c>
      <c r="F84">
        <v>0</v>
      </c>
      <c r="G84">
        <v>0</v>
      </c>
      <c r="H84">
        <v>0</v>
      </c>
      <c r="I84">
        <v>0</v>
      </c>
      <c r="J84">
        <v>0</v>
      </c>
      <c r="K84">
        <v>0</v>
      </c>
      <c r="L84">
        <v>0</v>
      </c>
      <c r="M84">
        <v>0</v>
      </c>
      <c r="N84">
        <v>0</v>
      </c>
      <c r="O84">
        <v>0</v>
      </c>
      <c r="P84">
        <v>0</v>
      </c>
      <c r="Q84">
        <v>0</v>
      </c>
      <c r="R84">
        <v>0</v>
      </c>
      <c r="S84">
        <v>0</v>
      </c>
      <c r="T84">
        <v>0</v>
      </c>
      <c r="W84">
        <v>0</v>
      </c>
      <c r="Y84">
        <v>0</v>
      </c>
      <c r="Z84">
        <v>0</v>
      </c>
      <c r="AA84">
        <v>0</v>
      </c>
      <c r="AB84">
        <v>0</v>
      </c>
      <c r="AC84">
        <v>0</v>
      </c>
      <c r="AE84">
        <v>0</v>
      </c>
      <c r="AF84">
        <v>0</v>
      </c>
      <c r="AH84">
        <v>0</v>
      </c>
      <c r="AI84">
        <v>0</v>
      </c>
      <c r="AJ84">
        <v>0</v>
      </c>
      <c r="AK84">
        <v>0</v>
      </c>
      <c r="AL84">
        <v>0</v>
      </c>
      <c r="AM84">
        <v>0</v>
      </c>
      <c r="AN84">
        <v>0</v>
      </c>
      <c r="AO84">
        <v>0</v>
      </c>
      <c r="AP84">
        <v>0</v>
      </c>
    </row>
    <row r="85" spans="1:42" x14ac:dyDescent="0.3">
      <c r="A85" s="532">
        <v>661</v>
      </c>
      <c r="B85" t="s">
        <v>192</v>
      </c>
      <c r="D85">
        <v>0</v>
      </c>
      <c r="E85">
        <v>0</v>
      </c>
      <c r="F85">
        <v>0</v>
      </c>
      <c r="G85">
        <v>0</v>
      </c>
      <c r="H85">
        <v>0</v>
      </c>
      <c r="I85">
        <v>0</v>
      </c>
      <c r="J85">
        <v>0</v>
      </c>
      <c r="K85">
        <v>0</v>
      </c>
      <c r="L85">
        <v>0</v>
      </c>
      <c r="M85">
        <v>0</v>
      </c>
      <c r="N85">
        <v>0</v>
      </c>
      <c r="O85">
        <v>0</v>
      </c>
      <c r="P85">
        <v>0</v>
      </c>
      <c r="Q85">
        <v>0</v>
      </c>
      <c r="R85">
        <v>0</v>
      </c>
      <c r="S85">
        <v>0</v>
      </c>
      <c r="T85">
        <v>0</v>
      </c>
      <c r="W85">
        <v>0</v>
      </c>
      <c r="Y85">
        <v>0</v>
      </c>
      <c r="Z85">
        <v>0</v>
      </c>
      <c r="AA85">
        <v>0</v>
      </c>
      <c r="AB85">
        <v>0</v>
      </c>
      <c r="AC85">
        <v>0</v>
      </c>
      <c r="AE85">
        <v>0</v>
      </c>
      <c r="AF85">
        <v>0</v>
      </c>
      <c r="AH85">
        <v>0</v>
      </c>
      <c r="AI85">
        <v>0</v>
      </c>
      <c r="AJ85">
        <v>0</v>
      </c>
      <c r="AK85">
        <v>0</v>
      </c>
      <c r="AL85">
        <v>0</v>
      </c>
      <c r="AM85">
        <v>0</v>
      </c>
      <c r="AN85">
        <v>0</v>
      </c>
      <c r="AO85">
        <v>0</v>
      </c>
      <c r="AP85">
        <v>0</v>
      </c>
    </row>
    <row r="86" spans="1:42" x14ac:dyDescent="0.3">
      <c r="A86" s="532">
        <v>662</v>
      </c>
      <c r="B86" t="s">
        <v>208</v>
      </c>
      <c r="D86">
        <v>0</v>
      </c>
      <c r="G86">
        <v>0</v>
      </c>
      <c r="K86">
        <v>0</v>
      </c>
      <c r="M86">
        <v>0</v>
      </c>
      <c r="AB86">
        <v>0</v>
      </c>
      <c r="AE86">
        <v>0</v>
      </c>
      <c r="AF86">
        <v>0</v>
      </c>
      <c r="AH86"/>
      <c r="AN86">
        <v>0</v>
      </c>
    </row>
    <row r="87" spans="1:42" x14ac:dyDescent="0.3">
      <c r="A87" s="532">
        <v>663</v>
      </c>
      <c r="B87" t="s">
        <v>355</v>
      </c>
      <c r="D87">
        <v>0</v>
      </c>
      <c r="G87">
        <v>0</v>
      </c>
      <c r="K87">
        <v>0</v>
      </c>
      <c r="M87">
        <v>0</v>
      </c>
      <c r="AB87">
        <v>0</v>
      </c>
      <c r="AE87">
        <v>0</v>
      </c>
      <c r="AF87">
        <v>0</v>
      </c>
      <c r="AH87"/>
      <c r="AN87">
        <v>0</v>
      </c>
    </row>
    <row r="88" spans="1:42" x14ac:dyDescent="0.3">
      <c r="A88" s="532">
        <v>906</v>
      </c>
      <c r="B88" t="s">
        <v>356</v>
      </c>
      <c r="D88" s="780">
        <v>1</v>
      </c>
      <c r="E88">
        <v>1</v>
      </c>
      <c r="F88">
        <v>1</v>
      </c>
      <c r="G88">
        <v>1</v>
      </c>
      <c r="H88">
        <v>1</v>
      </c>
      <c r="I88">
        <v>1</v>
      </c>
      <c r="J88">
        <v>1</v>
      </c>
      <c r="K88">
        <v>1</v>
      </c>
      <c r="L88">
        <v>1</v>
      </c>
      <c r="M88">
        <v>1</v>
      </c>
      <c r="N88">
        <v>1</v>
      </c>
      <c r="O88">
        <v>1</v>
      </c>
      <c r="P88">
        <v>1</v>
      </c>
      <c r="Q88">
        <v>1</v>
      </c>
      <c r="R88">
        <v>1</v>
      </c>
      <c r="S88">
        <v>1</v>
      </c>
      <c r="T88">
        <v>1</v>
      </c>
      <c r="W88">
        <v>1</v>
      </c>
      <c r="Y88">
        <v>1</v>
      </c>
      <c r="Z88">
        <v>1</v>
      </c>
      <c r="AA88">
        <v>1</v>
      </c>
      <c r="AB88">
        <v>1</v>
      </c>
      <c r="AC88">
        <v>1</v>
      </c>
      <c r="AE88">
        <v>1</v>
      </c>
      <c r="AF88">
        <v>1</v>
      </c>
      <c r="AH88">
        <v>1</v>
      </c>
      <c r="AI88">
        <v>1</v>
      </c>
      <c r="AJ88">
        <v>1</v>
      </c>
      <c r="AK88">
        <v>1</v>
      </c>
      <c r="AL88">
        <v>1</v>
      </c>
      <c r="AM88">
        <v>1</v>
      </c>
      <c r="AN88">
        <v>1</v>
      </c>
      <c r="AO88">
        <v>1</v>
      </c>
      <c r="AP88">
        <v>1</v>
      </c>
    </row>
    <row r="89" spans="1:42" x14ac:dyDescent="0.3">
      <c r="A89" s="532">
        <v>907</v>
      </c>
      <c r="B89" t="s">
        <v>357</v>
      </c>
      <c r="D89" s="780">
        <v>2</v>
      </c>
      <c r="E89">
        <v>2</v>
      </c>
      <c r="F89">
        <v>2</v>
      </c>
      <c r="G89">
        <v>2</v>
      </c>
      <c r="H89">
        <v>2</v>
      </c>
      <c r="I89">
        <v>1</v>
      </c>
      <c r="J89">
        <v>2</v>
      </c>
      <c r="K89">
        <v>2</v>
      </c>
      <c r="L89">
        <v>2</v>
      </c>
      <c r="M89">
        <v>2</v>
      </c>
      <c r="N89">
        <v>2</v>
      </c>
      <c r="O89">
        <v>2</v>
      </c>
      <c r="P89">
        <v>1</v>
      </c>
      <c r="Q89">
        <v>2</v>
      </c>
      <c r="R89">
        <v>2</v>
      </c>
      <c r="S89">
        <v>2</v>
      </c>
      <c r="T89">
        <v>2</v>
      </c>
      <c r="W89">
        <v>2</v>
      </c>
      <c r="Y89">
        <v>2</v>
      </c>
      <c r="Z89">
        <v>2</v>
      </c>
      <c r="AA89">
        <v>1</v>
      </c>
      <c r="AB89">
        <v>2</v>
      </c>
      <c r="AC89">
        <v>2</v>
      </c>
      <c r="AE89">
        <v>2</v>
      </c>
      <c r="AF89">
        <v>2</v>
      </c>
      <c r="AH89">
        <v>2</v>
      </c>
      <c r="AI89">
        <v>2</v>
      </c>
      <c r="AJ89">
        <v>2</v>
      </c>
      <c r="AK89">
        <v>2</v>
      </c>
      <c r="AL89">
        <v>2</v>
      </c>
      <c r="AM89">
        <v>1</v>
      </c>
      <c r="AN89">
        <v>1</v>
      </c>
      <c r="AO89">
        <v>2</v>
      </c>
      <c r="AP89">
        <v>2</v>
      </c>
    </row>
    <row r="90" spans="1:42" x14ac:dyDescent="0.3">
      <c r="A90" s="532">
        <v>947</v>
      </c>
      <c r="B90" t="s">
        <v>732</v>
      </c>
      <c r="D90" t="s">
        <v>956</v>
      </c>
      <c r="E90" t="s">
        <v>405</v>
      </c>
      <c r="F90" t="s">
        <v>957</v>
      </c>
      <c r="G90" t="s">
        <v>491</v>
      </c>
      <c r="H90" t="s">
        <v>441</v>
      </c>
      <c r="I90" t="s">
        <v>429</v>
      </c>
      <c r="J90" t="s">
        <v>358</v>
      </c>
      <c r="K90" t="s">
        <v>958</v>
      </c>
      <c r="L90" t="s">
        <v>429</v>
      </c>
      <c r="M90" t="s">
        <v>959</v>
      </c>
      <c r="N90" t="s">
        <v>492</v>
      </c>
      <c r="O90" t="s">
        <v>413</v>
      </c>
      <c r="P90" t="s">
        <v>493</v>
      </c>
      <c r="Q90" t="s">
        <v>960</v>
      </c>
      <c r="R90" t="s">
        <v>961</v>
      </c>
      <c r="S90" t="s">
        <v>496</v>
      </c>
      <c r="T90" t="s">
        <v>497</v>
      </c>
      <c r="W90" t="s">
        <v>498</v>
      </c>
      <c r="Y90" t="s">
        <v>499</v>
      </c>
      <c r="Z90" t="s">
        <v>500</v>
      </c>
      <c r="AA90" t="s">
        <v>736</v>
      </c>
      <c r="AB90" t="s">
        <v>962</v>
      </c>
      <c r="AC90" t="s">
        <v>961</v>
      </c>
      <c r="AE90" t="s">
        <v>502</v>
      </c>
      <c r="AF90" t="s">
        <v>503</v>
      </c>
      <c r="AH90" t="s">
        <v>504</v>
      </c>
      <c r="AI90" t="s">
        <v>505</v>
      </c>
      <c r="AJ90" t="s">
        <v>737</v>
      </c>
      <c r="AK90" t="s">
        <v>430</v>
      </c>
      <c r="AL90" t="s">
        <v>506</v>
      </c>
      <c r="AM90" t="s">
        <v>406</v>
      </c>
      <c r="AN90" t="s">
        <v>738</v>
      </c>
      <c r="AO90" t="s">
        <v>507</v>
      </c>
      <c r="AP90" t="s">
        <v>963</v>
      </c>
    </row>
    <row r="91" spans="1:42" x14ac:dyDescent="0.3">
      <c r="A91" s="532">
        <v>948</v>
      </c>
      <c r="B91" t="s">
        <v>740</v>
      </c>
      <c r="D91" t="s">
        <v>964</v>
      </c>
      <c r="E91" t="s">
        <v>432</v>
      </c>
      <c r="F91" t="s">
        <v>965</v>
      </c>
      <c r="G91" t="s">
        <v>510</v>
      </c>
      <c r="H91" t="s">
        <v>511</v>
      </c>
      <c r="I91" t="s">
        <v>966</v>
      </c>
      <c r="J91" t="s">
        <v>431</v>
      </c>
      <c r="K91" t="s">
        <v>967</v>
      </c>
      <c r="L91" t="s">
        <v>512</v>
      </c>
      <c r="M91" t="s">
        <v>513</v>
      </c>
      <c r="N91" t="s">
        <v>514</v>
      </c>
      <c r="O91" t="s">
        <v>858</v>
      </c>
      <c r="P91" t="s">
        <v>515</v>
      </c>
      <c r="Q91" t="s">
        <v>968</v>
      </c>
      <c r="R91" t="s">
        <v>969</v>
      </c>
      <c r="S91" t="s">
        <v>518</v>
      </c>
      <c r="T91" t="s">
        <v>519</v>
      </c>
      <c r="W91" t="s">
        <v>520</v>
      </c>
      <c r="Y91" t="s">
        <v>521</v>
      </c>
      <c r="Z91" t="s">
        <v>522</v>
      </c>
      <c r="AA91" t="s">
        <v>745</v>
      </c>
      <c r="AB91" t="s">
        <v>970</v>
      </c>
      <c r="AC91" t="s">
        <v>969</v>
      </c>
      <c r="AE91" t="s">
        <v>524</v>
      </c>
      <c r="AF91" t="s">
        <v>525</v>
      </c>
      <c r="AH91" t="s">
        <v>509</v>
      </c>
      <c r="AI91" t="s">
        <v>526</v>
      </c>
      <c r="AJ91" t="s">
        <v>639</v>
      </c>
      <c r="AK91" t="s">
        <v>527</v>
      </c>
      <c r="AL91" t="s">
        <v>971</v>
      </c>
      <c r="AM91" t="s">
        <v>529</v>
      </c>
      <c r="AN91" t="s">
        <v>746</v>
      </c>
      <c r="AO91" t="s">
        <v>530</v>
      </c>
      <c r="AP91" t="s">
        <v>972</v>
      </c>
    </row>
    <row r="92" spans="1:42" x14ac:dyDescent="0.3">
      <c r="A92" s="532">
        <v>949</v>
      </c>
      <c r="B92" t="s">
        <v>359</v>
      </c>
      <c r="D92" t="s">
        <v>187</v>
      </c>
      <c r="E92" t="s">
        <v>187</v>
      </c>
      <c r="F92" t="s">
        <v>187</v>
      </c>
      <c r="G92" t="s">
        <v>187</v>
      </c>
      <c r="H92" t="s">
        <v>200</v>
      </c>
      <c r="I92" t="s">
        <v>187</v>
      </c>
      <c r="J92" t="s">
        <v>187</v>
      </c>
      <c r="K92" t="s">
        <v>200</v>
      </c>
      <c r="L92" t="s">
        <v>187</v>
      </c>
      <c r="M92" t="s">
        <v>187</v>
      </c>
      <c r="N92" t="s">
        <v>187</v>
      </c>
      <c r="O92" t="s">
        <v>187</v>
      </c>
      <c r="P92" t="s">
        <v>187</v>
      </c>
      <c r="Q92" t="s">
        <v>187</v>
      </c>
      <c r="R92" t="s">
        <v>187</v>
      </c>
      <c r="S92" t="s">
        <v>187</v>
      </c>
      <c r="T92" t="s">
        <v>187</v>
      </c>
      <c r="W92" t="s">
        <v>200</v>
      </c>
      <c r="Y92" t="s">
        <v>187</v>
      </c>
      <c r="Z92" t="s">
        <v>187</v>
      </c>
      <c r="AA92" t="s">
        <v>187</v>
      </c>
      <c r="AB92" t="s">
        <v>187</v>
      </c>
      <c r="AC92" t="s">
        <v>187</v>
      </c>
      <c r="AE92" t="s">
        <v>187</v>
      </c>
      <c r="AF92" t="s">
        <v>187</v>
      </c>
      <c r="AH92" t="s">
        <v>187</v>
      </c>
      <c r="AI92" t="s">
        <v>187</v>
      </c>
      <c r="AJ92" t="s">
        <v>187</v>
      </c>
      <c r="AK92" t="s">
        <v>187</v>
      </c>
      <c r="AL92" t="s">
        <v>187</v>
      </c>
      <c r="AM92" t="s">
        <v>187</v>
      </c>
      <c r="AN92" t="s">
        <v>200</v>
      </c>
      <c r="AO92" t="s">
        <v>187</v>
      </c>
      <c r="AP92" t="s">
        <v>187</v>
      </c>
    </row>
    <row r="93" spans="1:42" x14ac:dyDescent="0.3">
      <c r="A93" s="532">
        <v>950</v>
      </c>
      <c r="B93" t="s">
        <v>360</v>
      </c>
      <c r="D93" t="s">
        <v>19</v>
      </c>
      <c r="E93" t="s">
        <v>19</v>
      </c>
      <c r="F93" t="s">
        <v>19</v>
      </c>
      <c r="G93" t="s">
        <v>19</v>
      </c>
      <c r="H93" t="s">
        <v>19</v>
      </c>
      <c r="I93" t="s">
        <v>19</v>
      </c>
      <c r="J93" t="s">
        <v>19</v>
      </c>
      <c r="K93" t="s">
        <v>19</v>
      </c>
      <c r="L93" t="s">
        <v>19</v>
      </c>
      <c r="M93" t="s">
        <v>19</v>
      </c>
      <c r="N93" t="s">
        <v>19</v>
      </c>
      <c r="O93" t="s">
        <v>19</v>
      </c>
      <c r="P93" t="s">
        <v>19</v>
      </c>
      <c r="Q93" t="s">
        <v>19</v>
      </c>
      <c r="R93" t="s">
        <v>19</v>
      </c>
      <c r="S93" t="s">
        <v>20</v>
      </c>
      <c r="T93" t="s">
        <v>19</v>
      </c>
      <c r="W93" t="s">
        <v>20</v>
      </c>
      <c r="Y93" t="s">
        <v>19</v>
      </c>
      <c r="Z93" t="s">
        <v>19</v>
      </c>
      <c r="AA93" t="s">
        <v>19</v>
      </c>
      <c r="AB93" t="s">
        <v>19</v>
      </c>
      <c r="AC93" t="s">
        <v>19</v>
      </c>
      <c r="AE93" t="s">
        <v>19</v>
      </c>
      <c r="AF93" t="s">
        <v>19</v>
      </c>
      <c r="AH93" t="s">
        <v>19</v>
      </c>
      <c r="AI93" t="s">
        <v>19</v>
      </c>
      <c r="AJ93" t="s">
        <v>19</v>
      </c>
      <c r="AK93" t="s">
        <v>19</v>
      </c>
      <c r="AL93" t="s">
        <v>19</v>
      </c>
      <c r="AM93" t="s">
        <v>19</v>
      </c>
      <c r="AN93" t="s">
        <v>19</v>
      </c>
      <c r="AO93" t="s">
        <v>19</v>
      </c>
      <c r="AP93" t="s">
        <v>19</v>
      </c>
    </row>
    <row r="94" spans="1:42" x14ac:dyDescent="0.3">
      <c r="A94" s="532">
        <v>951</v>
      </c>
      <c r="B94" t="s">
        <v>361</v>
      </c>
      <c r="D94">
        <v>2</v>
      </c>
      <c r="E94">
        <v>2</v>
      </c>
      <c r="F94">
        <v>2</v>
      </c>
      <c r="G94">
        <v>2</v>
      </c>
      <c r="H94">
        <v>2</v>
      </c>
      <c r="I94">
        <v>2</v>
      </c>
      <c r="J94">
        <v>2</v>
      </c>
      <c r="K94">
        <v>2</v>
      </c>
      <c r="L94">
        <v>2</v>
      </c>
      <c r="M94">
        <v>2</v>
      </c>
      <c r="N94">
        <v>2</v>
      </c>
      <c r="O94">
        <v>2</v>
      </c>
      <c r="P94">
        <v>1</v>
      </c>
      <c r="Q94">
        <v>2</v>
      </c>
      <c r="R94">
        <v>2</v>
      </c>
      <c r="S94">
        <v>2</v>
      </c>
      <c r="T94">
        <v>2</v>
      </c>
      <c r="W94">
        <v>2</v>
      </c>
      <c r="Y94">
        <v>2</v>
      </c>
      <c r="Z94">
        <v>2</v>
      </c>
      <c r="AA94">
        <v>2</v>
      </c>
      <c r="AB94">
        <v>2</v>
      </c>
      <c r="AC94">
        <v>2</v>
      </c>
      <c r="AE94">
        <v>2</v>
      </c>
      <c r="AF94">
        <v>2</v>
      </c>
      <c r="AH94">
        <v>2</v>
      </c>
      <c r="AI94">
        <v>2</v>
      </c>
      <c r="AJ94">
        <v>2</v>
      </c>
      <c r="AK94">
        <v>2</v>
      </c>
      <c r="AL94">
        <v>2</v>
      </c>
      <c r="AM94">
        <v>2</v>
      </c>
      <c r="AN94">
        <v>2</v>
      </c>
      <c r="AO94">
        <v>2</v>
      </c>
      <c r="AP94">
        <v>2</v>
      </c>
    </row>
    <row r="95" spans="1:42" x14ac:dyDescent="0.3">
      <c r="A95" s="532">
        <v>952</v>
      </c>
      <c r="B95" t="s">
        <v>362</v>
      </c>
      <c r="D95" t="s">
        <v>973</v>
      </c>
      <c r="E95" t="s">
        <v>408</v>
      </c>
      <c r="G95" t="s">
        <v>531</v>
      </c>
      <c r="H95" t="s">
        <v>408</v>
      </c>
      <c r="I95" t="s">
        <v>974</v>
      </c>
      <c r="J95" t="s">
        <v>532</v>
      </c>
      <c r="L95" t="s">
        <v>533</v>
      </c>
      <c r="M95" t="s">
        <v>534</v>
      </c>
      <c r="N95" t="s">
        <v>535</v>
      </c>
      <c r="P95" t="s">
        <v>859</v>
      </c>
      <c r="Q95" t="s">
        <v>975</v>
      </c>
      <c r="T95" t="s">
        <v>538</v>
      </c>
      <c r="AB95" t="s">
        <v>751</v>
      </c>
      <c r="AC95" t="s">
        <v>976</v>
      </c>
      <c r="AE95" t="s">
        <v>540</v>
      </c>
      <c r="AF95" t="s">
        <v>541</v>
      </c>
      <c r="AH95"/>
      <c r="AI95" t="s">
        <v>576</v>
      </c>
      <c r="AJ95" t="s">
        <v>542</v>
      </c>
      <c r="AN95" t="s">
        <v>977</v>
      </c>
      <c r="AO95" t="s">
        <v>545</v>
      </c>
    </row>
    <row r="96" spans="1:42" x14ac:dyDescent="0.3">
      <c r="A96" s="532">
        <v>953</v>
      </c>
      <c r="B96" t="s">
        <v>363</v>
      </c>
      <c r="D96">
        <v>2</v>
      </c>
      <c r="E96">
        <v>2</v>
      </c>
      <c r="F96">
        <v>2</v>
      </c>
      <c r="G96">
        <v>2</v>
      </c>
      <c r="H96">
        <v>2</v>
      </c>
      <c r="I96">
        <v>2</v>
      </c>
      <c r="J96">
        <v>2</v>
      </c>
      <c r="K96">
        <v>2</v>
      </c>
      <c r="L96">
        <v>2</v>
      </c>
      <c r="M96">
        <v>2</v>
      </c>
      <c r="N96">
        <v>2</v>
      </c>
      <c r="O96">
        <v>2</v>
      </c>
      <c r="P96">
        <v>2</v>
      </c>
      <c r="Q96">
        <v>2</v>
      </c>
      <c r="R96">
        <v>2</v>
      </c>
      <c r="S96">
        <v>2</v>
      </c>
      <c r="T96">
        <v>2</v>
      </c>
      <c r="W96">
        <v>2</v>
      </c>
      <c r="Y96">
        <v>2</v>
      </c>
      <c r="Z96">
        <v>2</v>
      </c>
      <c r="AA96">
        <v>2</v>
      </c>
      <c r="AB96">
        <v>2</v>
      </c>
      <c r="AC96">
        <v>2</v>
      </c>
      <c r="AE96">
        <v>2</v>
      </c>
      <c r="AF96">
        <v>2</v>
      </c>
      <c r="AH96">
        <v>2</v>
      </c>
      <c r="AI96">
        <v>2</v>
      </c>
      <c r="AJ96">
        <v>2</v>
      </c>
      <c r="AK96">
        <v>2</v>
      </c>
      <c r="AL96">
        <v>2</v>
      </c>
      <c r="AM96">
        <v>2</v>
      </c>
      <c r="AN96">
        <v>2</v>
      </c>
      <c r="AO96">
        <v>2</v>
      </c>
      <c r="AP96">
        <v>1</v>
      </c>
    </row>
    <row r="97" spans="1:42" x14ac:dyDescent="0.3">
      <c r="A97" s="532">
        <v>955</v>
      </c>
      <c r="B97" t="s">
        <v>364</v>
      </c>
      <c r="D97">
        <v>0</v>
      </c>
      <c r="E97">
        <v>0</v>
      </c>
      <c r="F97">
        <v>0</v>
      </c>
      <c r="G97">
        <v>0</v>
      </c>
      <c r="H97">
        <v>0</v>
      </c>
      <c r="I97">
        <v>0</v>
      </c>
      <c r="J97">
        <v>0</v>
      </c>
      <c r="K97">
        <v>0</v>
      </c>
      <c r="L97">
        <v>0</v>
      </c>
      <c r="M97">
        <v>1</v>
      </c>
      <c r="N97">
        <v>0</v>
      </c>
      <c r="O97">
        <v>0</v>
      </c>
      <c r="P97">
        <v>0</v>
      </c>
      <c r="Q97">
        <v>0</v>
      </c>
      <c r="R97">
        <v>0</v>
      </c>
      <c r="S97">
        <v>0</v>
      </c>
      <c r="T97">
        <v>0</v>
      </c>
      <c r="W97">
        <v>0</v>
      </c>
      <c r="Y97">
        <v>0</v>
      </c>
      <c r="Z97">
        <v>0</v>
      </c>
      <c r="AA97">
        <v>0</v>
      </c>
      <c r="AB97">
        <v>0</v>
      </c>
      <c r="AC97">
        <v>0</v>
      </c>
      <c r="AE97">
        <v>0</v>
      </c>
      <c r="AF97">
        <v>0</v>
      </c>
      <c r="AH97">
        <v>0</v>
      </c>
      <c r="AI97">
        <v>0</v>
      </c>
      <c r="AJ97">
        <v>0</v>
      </c>
      <c r="AK97">
        <v>0</v>
      </c>
      <c r="AL97">
        <v>0</v>
      </c>
      <c r="AM97">
        <v>0</v>
      </c>
      <c r="AN97">
        <v>0</v>
      </c>
      <c r="AO97">
        <v>0</v>
      </c>
      <c r="AP97">
        <v>0</v>
      </c>
    </row>
    <row r="98" spans="1:42" x14ac:dyDescent="0.3">
      <c r="A98" s="532">
        <v>957</v>
      </c>
      <c r="B98" t="s">
        <v>365</v>
      </c>
      <c r="D98">
        <v>0</v>
      </c>
      <c r="E98">
        <v>0</v>
      </c>
      <c r="F98">
        <v>0</v>
      </c>
      <c r="G98">
        <v>0</v>
      </c>
      <c r="H98">
        <v>0</v>
      </c>
      <c r="I98">
        <v>0</v>
      </c>
      <c r="J98">
        <v>0</v>
      </c>
      <c r="K98">
        <v>0</v>
      </c>
      <c r="L98">
        <v>0</v>
      </c>
      <c r="M98">
        <v>0</v>
      </c>
      <c r="N98">
        <v>0</v>
      </c>
      <c r="O98">
        <v>3</v>
      </c>
      <c r="P98">
        <v>0</v>
      </c>
      <c r="Q98">
        <v>0</v>
      </c>
      <c r="R98">
        <v>0</v>
      </c>
      <c r="S98">
        <v>0</v>
      </c>
      <c r="T98">
        <v>0</v>
      </c>
      <c r="W98">
        <v>0</v>
      </c>
      <c r="Y98">
        <v>0</v>
      </c>
      <c r="Z98">
        <v>0</v>
      </c>
      <c r="AA98">
        <v>0</v>
      </c>
      <c r="AB98">
        <v>1</v>
      </c>
      <c r="AC98">
        <v>0</v>
      </c>
      <c r="AE98">
        <v>0</v>
      </c>
      <c r="AF98">
        <v>0</v>
      </c>
      <c r="AH98">
        <v>0</v>
      </c>
      <c r="AI98">
        <v>0</v>
      </c>
      <c r="AJ98">
        <v>0</v>
      </c>
      <c r="AK98">
        <v>0</v>
      </c>
      <c r="AL98">
        <v>0</v>
      </c>
      <c r="AM98">
        <v>0</v>
      </c>
      <c r="AN98">
        <v>3</v>
      </c>
      <c r="AO98">
        <v>0</v>
      </c>
      <c r="AP98">
        <v>0</v>
      </c>
    </row>
    <row r="99" spans="1:42" x14ac:dyDescent="0.3">
      <c r="A99" s="532">
        <v>959</v>
      </c>
      <c r="B99" t="s">
        <v>366</v>
      </c>
      <c r="D99">
        <v>2</v>
      </c>
      <c r="E99">
        <v>2</v>
      </c>
      <c r="F99">
        <v>3</v>
      </c>
      <c r="G99">
        <v>3</v>
      </c>
      <c r="H99">
        <v>3</v>
      </c>
      <c r="I99">
        <v>2</v>
      </c>
      <c r="J99">
        <v>2</v>
      </c>
      <c r="K99">
        <v>3</v>
      </c>
      <c r="L99">
        <v>2</v>
      </c>
      <c r="M99">
        <v>3</v>
      </c>
      <c r="N99">
        <v>2</v>
      </c>
      <c r="O99">
        <v>3</v>
      </c>
      <c r="P99">
        <v>3</v>
      </c>
      <c r="Q99">
        <v>2</v>
      </c>
      <c r="R99">
        <v>3</v>
      </c>
      <c r="S99">
        <v>3</v>
      </c>
      <c r="T99">
        <v>2</v>
      </c>
      <c r="W99">
        <v>3</v>
      </c>
      <c r="Y99">
        <v>3</v>
      </c>
      <c r="Z99">
        <v>3</v>
      </c>
      <c r="AA99">
        <v>3</v>
      </c>
      <c r="AB99">
        <v>3</v>
      </c>
      <c r="AC99">
        <v>2</v>
      </c>
      <c r="AE99">
        <v>3</v>
      </c>
      <c r="AF99">
        <v>2</v>
      </c>
      <c r="AH99">
        <v>2</v>
      </c>
      <c r="AI99">
        <v>2</v>
      </c>
      <c r="AJ99">
        <v>2</v>
      </c>
      <c r="AK99">
        <v>2</v>
      </c>
      <c r="AL99">
        <v>2</v>
      </c>
      <c r="AM99">
        <v>2</v>
      </c>
      <c r="AN99">
        <v>3</v>
      </c>
      <c r="AO99">
        <v>3</v>
      </c>
      <c r="AP99">
        <v>3</v>
      </c>
    </row>
    <row r="100" spans="1:42" x14ac:dyDescent="0.3">
      <c r="A100" s="532">
        <v>960</v>
      </c>
      <c r="B100" t="s">
        <v>367</v>
      </c>
      <c r="D100" t="s">
        <v>978</v>
      </c>
      <c r="E100" t="s">
        <v>547</v>
      </c>
      <c r="F100" t="s">
        <v>979</v>
      </c>
      <c r="G100" t="s">
        <v>548</v>
      </c>
      <c r="H100" t="s">
        <v>549</v>
      </c>
      <c r="I100" t="s">
        <v>980</v>
      </c>
      <c r="J100" t="s">
        <v>433</v>
      </c>
      <c r="K100" t="s">
        <v>981</v>
      </c>
      <c r="L100" t="s">
        <v>550</v>
      </c>
      <c r="M100" t="s">
        <v>982</v>
      </c>
      <c r="N100" t="s">
        <v>552</v>
      </c>
      <c r="O100" t="s">
        <v>936</v>
      </c>
      <c r="P100" t="s">
        <v>553</v>
      </c>
      <c r="Q100" t="s">
        <v>983</v>
      </c>
      <c r="R100" t="s">
        <v>984</v>
      </c>
      <c r="S100" t="s">
        <v>556</v>
      </c>
      <c r="T100" t="s">
        <v>557</v>
      </c>
      <c r="W100" t="s">
        <v>558</v>
      </c>
      <c r="Y100" t="s">
        <v>559</v>
      </c>
      <c r="Z100" t="s">
        <v>560</v>
      </c>
      <c r="AA100" t="s">
        <v>759</v>
      </c>
      <c r="AB100" t="s">
        <v>985</v>
      </c>
      <c r="AC100" t="s">
        <v>984</v>
      </c>
      <c r="AE100" t="s">
        <v>562</v>
      </c>
      <c r="AF100" t="s">
        <v>563</v>
      </c>
      <c r="AH100" t="s">
        <v>564</v>
      </c>
      <c r="AI100" t="s">
        <v>565</v>
      </c>
      <c r="AJ100" t="s">
        <v>986</v>
      </c>
      <c r="AK100" t="s">
        <v>567</v>
      </c>
      <c r="AL100" t="s">
        <v>987</v>
      </c>
      <c r="AM100" t="s">
        <v>569</v>
      </c>
      <c r="AN100" t="s">
        <v>760</v>
      </c>
      <c r="AO100" t="s">
        <v>570</v>
      </c>
      <c r="AP100" t="s">
        <v>988</v>
      </c>
    </row>
    <row r="101" spans="1:42" x14ac:dyDescent="0.3">
      <c r="A101" s="532">
        <v>962</v>
      </c>
      <c r="B101" t="s">
        <v>368</v>
      </c>
      <c r="D101" t="s">
        <v>761</v>
      </c>
      <c r="E101" t="s">
        <v>370</v>
      </c>
      <c r="F101" t="s">
        <v>369</v>
      </c>
      <c r="G101" t="s">
        <v>989</v>
      </c>
      <c r="H101" t="s">
        <v>572</v>
      </c>
      <c r="I101" t="s">
        <v>437</v>
      </c>
      <c r="J101" t="s">
        <v>370</v>
      </c>
      <c r="K101" t="s">
        <v>990</v>
      </c>
      <c r="L101" t="s">
        <v>371</v>
      </c>
      <c r="M101" t="s">
        <v>434</v>
      </c>
      <c r="N101" t="s">
        <v>370</v>
      </c>
      <c r="O101" t="s">
        <v>370</v>
      </c>
      <c r="P101" t="s">
        <v>370</v>
      </c>
      <c r="Q101" t="s">
        <v>370</v>
      </c>
      <c r="R101" t="s">
        <v>370</v>
      </c>
      <c r="S101" t="s">
        <v>437</v>
      </c>
      <c r="T101" t="s">
        <v>370</v>
      </c>
      <c r="W101" t="s">
        <v>991</v>
      </c>
      <c r="Y101" t="s">
        <v>370</v>
      </c>
      <c r="Z101" t="s">
        <v>369</v>
      </c>
      <c r="AA101" t="s">
        <v>370</v>
      </c>
      <c r="AB101" t="s">
        <v>435</v>
      </c>
      <c r="AC101" t="s">
        <v>369</v>
      </c>
      <c r="AE101" t="s">
        <v>575</v>
      </c>
      <c r="AF101" t="s">
        <v>992</v>
      </c>
      <c r="AH101" t="s">
        <v>437</v>
      </c>
      <c r="AI101" t="s">
        <v>370</v>
      </c>
      <c r="AJ101" t="s">
        <v>369</v>
      </c>
      <c r="AK101" t="s">
        <v>437</v>
      </c>
      <c r="AL101" t="s">
        <v>437</v>
      </c>
      <c r="AM101" t="s">
        <v>370</v>
      </c>
      <c r="AN101" t="s">
        <v>369</v>
      </c>
      <c r="AO101" t="s">
        <v>436</v>
      </c>
      <c r="AP101" t="s">
        <v>372</v>
      </c>
    </row>
    <row r="102" spans="1:42" x14ac:dyDescent="0.3">
      <c r="A102" s="532">
        <v>964</v>
      </c>
      <c r="B102" t="s">
        <v>373</v>
      </c>
      <c r="D102" t="s">
        <v>993</v>
      </c>
      <c r="E102" t="s">
        <v>993</v>
      </c>
      <c r="F102" t="s">
        <v>994</v>
      </c>
      <c r="G102" t="s">
        <v>993</v>
      </c>
      <c r="H102" t="s">
        <v>995</v>
      </c>
      <c r="I102" t="s">
        <v>996</v>
      </c>
      <c r="J102" t="s">
        <v>997</v>
      </c>
      <c r="K102" t="s">
        <v>998</v>
      </c>
      <c r="L102" t="s">
        <v>999</v>
      </c>
      <c r="M102" t="s">
        <v>1000</v>
      </c>
      <c r="N102" t="s">
        <v>1001</v>
      </c>
      <c r="O102" t="s">
        <v>1002</v>
      </c>
      <c r="P102" t="s">
        <v>1003</v>
      </c>
      <c r="Q102" t="s">
        <v>998</v>
      </c>
      <c r="R102" t="s">
        <v>1004</v>
      </c>
      <c r="S102" t="s">
        <v>993</v>
      </c>
      <c r="T102" t="s">
        <v>1005</v>
      </c>
      <c r="W102" t="s">
        <v>1006</v>
      </c>
      <c r="Y102" t="s">
        <v>1007</v>
      </c>
      <c r="Z102" t="s">
        <v>1008</v>
      </c>
      <c r="AA102" t="s">
        <v>997</v>
      </c>
      <c r="AB102" t="s">
        <v>1009</v>
      </c>
      <c r="AC102" t="s">
        <v>1010</v>
      </c>
      <c r="AE102" t="s">
        <v>993</v>
      </c>
      <c r="AF102" t="s">
        <v>997</v>
      </c>
      <c r="AH102" t="s">
        <v>1011</v>
      </c>
      <c r="AI102" t="s">
        <v>1012</v>
      </c>
      <c r="AJ102" t="s">
        <v>1013</v>
      </c>
      <c r="AK102" t="s">
        <v>1011</v>
      </c>
      <c r="AL102" t="s">
        <v>1011</v>
      </c>
      <c r="AM102" t="s">
        <v>1014</v>
      </c>
      <c r="AN102" t="s">
        <v>785</v>
      </c>
      <c r="AO102" t="s">
        <v>1007</v>
      </c>
      <c r="AP102" t="s">
        <v>1015</v>
      </c>
    </row>
    <row r="103" spans="1:42" x14ac:dyDescent="0.3">
      <c r="A103" s="532">
        <v>966</v>
      </c>
      <c r="B103" t="s">
        <v>374</v>
      </c>
      <c r="D103" t="s">
        <v>577</v>
      </c>
      <c r="E103" t="s">
        <v>578</v>
      </c>
      <c r="F103" t="s">
        <v>579</v>
      </c>
      <c r="G103" t="s">
        <v>580</v>
      </c>
      <c r="H103" t="s">
        <v>581</v>
      </c>
      <c r="I103" t="s">
        <v>582</v>
      </c>
      <c r="J103" t="s">
        <v>438</v>
      </c>
      <c r="K103" t="s">
        <v>1016</v>
      </c>
      <c r="L103" t="s">
        <v>584</v>
      </c>
      <c r="M103" t="s">
        <v>1017</v>
      </c>
      <c r="N103" t="s">
        <v>586</v>
      </c>
      <c r="O103" t="s">
        <v>587</v>
      </c>
      <c r="P103" t="s">
        <v>588</v>
      </c>
      <c r="Q103" t="s">
        <v>1018</v>
      </c>
      <c r="R103" t="s">
        <v>590</v>
      </c>
      <c r="S103" t="s">
        <v>591</v>
      </c>
      <c r="T103" t="s">
        <v>592</v>
      </c>
      <c r="W103" t="s">
        <v>593</v>
      </c>
      <c r="Y103" t="s">
        <v>594</v>
      </c>
      <c r="Z103" t="s">
        <v>595</v>
      </c>
      <c r="AA103" t="s">
        <v>596</v>
      </c>
      <c r="AB103" t="s">
        <v>1019</v>
      </c>
      <c r="AC103" t="s">
        <v>590</v>
      </c>
      <c r="AE103" t="s">
        <v>598</v>
      </c>
      <c r="AF103" t="s">
        <v>599</v>
      </c>
      <c r="AH103" t="s">
        <v>600</v>
      </c>
      <c r="AI103" t="s">
        <v>601</v>
      </c>
      <c r="AJ103" t="s">
        <v>602</v>
      </c>
      <c r="AK103" t="s">
        <v>603</v>
      </c>
      <c r="AL103" t="s">
        <v>604</v>
      </c>
      <c r="AM103" t="s">
        <v>605</v>
      </c>
      <c r="AN103" t="s">
        <v>606</v>
      </c>
      <c r="AO103" t="s">
        <v>607</v>
      </c>
      <c r="AP103" t="s">
        <v>1020</v>
      </c>
    </row>
    <row r="104" spans="1:42" x14ac:dyDescent="0.3">
      <c r="A104" s="532">
        <v>968</v>
      </c>
      <c r="B104" t="s">
        <v>375</v>
      </c>
      <c r="D104" t="s">
        <v>609</v>
      </c>
      <c r="E104" t="s">
        <v>610</v>
      </c>
      <c r="F104" t="s">
        <v>1021</v>
      </c>
      <c r="G104" t="s">
        <v>611</v>
      </c>
      <c r="H104" t="s">
        <v>612</v>
      </c>
      <c r="I104" t="s">
        <v>1022</v>
      </c>
      <c r="J104" t="s">
        <v>439</v>
      </c>
      <c r="K104" t="s">
        <v>1023</v>
      </c>
      <c r="L104" t="s">
        <v>613</v>
      </c>
      <c r="M104" t="s">
        <v>614</v>
      </c>
      <c r="N104" t="s">
        <v>615</v>
      </c>
      <c r="O104" t="s">
        <v>616</v>
      </c>
      <c r="P104" t="s">
        <v>617</v>
      </c>
      <c r="Q104" t="s">
        <v>1024</v>
      </c>
      <c r="R104" t="s">
        <v>1025</v>
      </c>
      <c r="S104" t="s">
        <v>620</v>
      </c>
      <c r="T104" t="s">
        <v>621</v>
      </c>
      <c r="W104" t="s">
        <v>795</v>
      </c>
      <c r="Y104" t="s">
        <v>622</v>
      </c>
      <c r="Z104" t="s">
        <v>623</v>
      </c>
      <c r="AA104" t="s">
        <v>796</v>
      </c>
      <c r="AB104" t="s">
        <v>1026</v>
      </c>
      <c r="AC104" t="s">
        <v>1027</v>
      </c>
      <c r="AE104" t="s">
        <v>624</v>
      </c>
      <c r="AF104" t="s">
        <v>625</v>
      </c>
      <c r="AH104" t="s">
        <v>626</v>
      </c>
      <c r="AI104" t="s">
        <v>1028</v>
      </c>
      <c r="AJ104" t="s">
        <v>628</v>
      </c>
      <c r="AK104" t="s">
        <v>799</v>
      </c>
      <c r="AL104" t="s">
        <v>629</v>
      </c>
      <c r="AM104" t="s">
        <v>1029</v>
      </c>
      <c r="AN104" t="s">
        <v>800</v>
      </c>
      <c r="AO104" t="s">
        <v>631</v>
      </c>
      <c r="AP104" t="s">
        <v>1030</v>
      </c>
    </row>
    <row r="105" spans="1:42" x14ac:dyDescent="0.3">
      <c r="A105" s="532">
        <v>973</v>
      </c>
      <c r="B105" t="s">
        <v>1031</v>
      </c>
      <c r="D105">
        <v>0</v>
      </c>
      <c r="E105">
        <v>0</v>
      </c>
      <c r="F105">
        <v>0</v>
      </c>
      <c r="G105">
        <v>0</v>
      </c>
      <c r="H105">
        <v>0</v>
      </c>
      <c r="I105">
        <v>0</v>
      </c>
      <c r="J105">
        <v>0</v>
      </c>
      <c r="K105">
        <v>1</v>
      </c>
      <c r="L105">
        <v>0</v>
      </c>
      <c r="M105">
        <v>0</v>
      </c>
      <c r="N105">
        <v>0</v>
      </c>
      <c r="O105">
        <v>0</v>
      </c>
      <c r="P105">
        <v>0</v>
      </c>
      <c r="Q105">
        <v>0</v>
      </c>
      <c r="R105">
        <v>0</v>
      </c>
      <c r="S105">
        <v>0</v>
      </c>
      <c r="T105">
        <v>0</v>
      </c>
      <c r="W105">
        <v>0</v>
      </c>
      <c r="Y105">
        <v>0</v>
      </c>
      <c r="Z105">
        <v>0</v>
      </c>
      <c r="AA105">
        <v>0</v>
      </c>
      <c r="AB105">
        <v>0</v>
      </c>
      <c r="AC105">
        <v>0</v>
      </c>
      <c r="AE105">
        <v>0</v>
      </c>
      <c r="AF105">
        <v>0</v>
      </c>
      <c r="AH105">
        <v>0</v>
      </c>
      <c r="AI105">
        <v>0</v>
      </c>
      <c r="AJ105">
        <v>0</v>
      </c>
      <c r="AK105">
        <v>0</v>
      </c>
      <c r="AL105">
        <v>0</v>
      </c>
      <c r="AM105">
        <v>0</v>
      </c>
      <c r="AN105">
        <v>0</v>
      </c>
      <c r="AO105">
        <v>0</v>
      </c>
      <c r="AP105">
        <v>0</v>
      </c>
    </row>
    <row r="106" spans="1:42" x14ac:dyDescent="0.3">
      <c r="A106" s="532">
        <v>974</v>
      </c>
      <c r="B106" t="s">
        <v>802</v>
      </c>
      <c r="D106">
        <v>2</v>
      </c>
      <c r="E106">
        <v>2</v>
      </c>
      <c r="F106">
        <v>3</v>
      </c>
      <c r="G106">
        <v>3</v>
      </c>
      <c r="H106">
        <v>3</v>
      </c>
      <c r="I106">
        <v>2</v>
      </c>
      <c r="J106">
        <v>2</v>
      </c>
      <c r="K106">
        <v>3</v>
      </c>
      <c r="L106">
        <v>2</v>
      </c>
      <c r="M106">
        <v>3</v>
      </c>
      <c r="N106">
        <v>2</v>
      </c>
      <c r="O106">
        <v>3</v>
      </c>
      <c r="P106">
        <v>3</v>
      </c>
      <c r="Q106">
        <v>2</v>
      </c>
      <c r="R106">
        <v>3</v>
      </c>
      <c r="S106">
        <v>3</v>
      </c>
      <c r="T106">
        <v>2</v>
      </c>
      <c r="W106">
        <v>3</v>
      </c>
      <c r="Y106">
        <v>3</v>
      </c>
      <c r="Z106">
        <v>3</v>
      </c>
      <c r="AA106">
        <v>3</v>
      </c>
      <c r="AB106">
        <v>3</v>
      </c>
      <c r="AC106">
        <v>2</v>
      </c>
      <c r="AE106">
        <v>3</v>
      </c>
      <c r="AF106">
        <v>3</v>
      </c>
      <c r="AH106">
        <v>2</v>
      </c>
      <c r="AI106">
        <v>2</v>
      </c>
      <c r="AJ106">
        <v>2</v>
      </c>
      <c r="AK106">
        <v>2</v>
      </c>
      <c r="AL106">
        <v>2</v>
      </c>
      <c r="AM106">
        <v>2</v>
      </c>
      <c r="AN106">
        <v>3</v>
      </c>
      <c r="AO106">
        <v>3</v>
      </c>
      <c r="AP106">
        <v>3</v>
      </c>
    </row>
    <row r="107" spans="1:42" x14ac:dyDescent="0.3">
      <c r="A107" s="532">
        <v>975</v>
      </c>
      <c r="B107" t="s">
        <v>886</v>
      </c>
      <c r="D107">
        <v>2</v>
      </c>
      <c r="E107">
        <v>2</v>
      </c>
      <c r="F107">
        <v>2</v>
      </c>
      <c r="G107">
        <v>2</v>
      </c>
      <c r="H107">
        <v>2</v>
      </c>
      <c r="I107">
        <v>1</v>
      </c>
      <c r="J107">
        <v>2</v>
      </c>
      <c r="K107">
        <v>1</v>
      </c>
      <c r="L107">
        <v>2</v>
      </c>
      <c r="M107">
        <v>1</v>
      </c>
      <c r="N107">
        <v>2</v>
      </c>
      <c r="O107">
        <v>1</v>
      </c>
      <c r="P107">
        <v>2</v>
      </c>
      <c r="Q107">
        <v>2</v>
      </c>
      <c r="R107">
        <v>1</v>
      </c>
      <c r="S107">
        <v>2</v>
      </c>
      <c r="T107">
        <v>2</v>
      </c>
      <c r="W107">
        <v>2</v>
      </c>
      <c r="Y107">
        <v>2</v>
      </c>
      <c r="Z107">
        <v>2</v>
      </c>
      <c r="AA107">
        <v>2</v>
      </c>
      <c r="AB107">
        <v>1</v>
      </c>
      <c r="AC107">
        <v>1</v>
      </c>
      <c r="AE107">
        <v>2</v>
      </c>
      <c r="AF107">
        <v>2</v>
      </c>
      <c r="AH107">
        <v>2</v>
      </c>
      <c r="AI107">
        <v>2</v>
      </c>
      <c r="AJ107">
        <v>2</v>
      </c>
      <c r="AK107">
        <v>2</v>
      </c>
      <c r="AL107">
        <v>2</v>
      </c>
      <c r="AM107">
        <v>2</v>
      </c>
      <c r="AN107">
        <v>1</v>
      </c>
      <c r="AO107">
        <v>2</v>
      </c>
      <c r="AP107">
        <v>2</v>
      </c>
    </row>
    <row r="108" spans="1:42" x14ac:dyDescent="0.3">
      <c r="A108" s="532">
        <v>980</v>
      </c>
      <c r="B108" t="s">
        <v>234</v>
      </c>
      <c r="D108" t="s">
        <v>1013</v>
      </c>
      <c r="E108" t="s">
        <v>1032</v>
      </c>
      <c r="F108" t="s">
        <v>1033</v>
      </c>
      <c r="G108" t="s">
        <v>1033</v>
      </c>
      <c r="H108" t="s">
        <v>1033</v>
      </c>
      <c r="I108" t="s">
        <v>1034</v>
      </c>
      <c r="J108" t="s">
        <v>1035</v>
      </c>
      <c r="K108" t="s">
        <v>997</v>
      </c>
      <c r="L108" t="s">
        <v>1033</v>
      </c>
      <c r="M108" t="s">
        <v>1036</v>
      </c>
      <c r="N108" t="s">
        <v>1033</v>
      </c>
      <c r="O108" t="s">
        <v>1037</v>
      </c>
      <c r="P108" t="s">
        <v>993</v>
      </c>
      <c r="Q108" t="s">
        <v>1033</v>
      </c>
      <c r="R108" t="s">
        <v>1038</v>
      </c>
      <c r="S108" t="s">
        <v>1033</v>
      </c>
      <c r="T108" t="s">
        <v>1039</v>
      </c>
      <c r="W108" t="s">
        <v>1033</v>
      </c>
      <c r="Y108" t="s">
        <v>1033</v>
      </c>
      <c r="Z108" t="s">
        <v>1033</v>
      </c>
      <c r="AA108" t="s">
        <v>1033</v>
      </c>
      <c r="AB108" t="s">
        <v>1040</v>
      </c>
      <c r="AC108" t="s">
        <v>1010</v>
      </c>
      <c r="AE108" t="s">
        <v>1033</v>
      </c>
      <c r="AF108" t="s">
        <v>1001</v>
      </c>
      <c r="AH108" t="s">
        <v>1033</v>
      </c>
      <c r="AI108" t="s">
        <v>1041</v>
      </c>
      <c r="AJ108" t="s">
        <v>1033</v>
      </c>
      <c r="AK108" t="s">
        <v>1033</v>
      </c>
      <c r="AL108" t="s">
        <v>1033</v>
      </c>
      <c r="AM108" t="s">
        <v>1042</v>
      </c>
      <c r="AN108" t="s">
        <v>1043</v>
      </c>
      <c r="AO108" t="s">
        <v>1033</v>
      </c>
      <c r="AP108" t="s">
        <v>1033</v>
      </c>
    </row>
    <row r="109" spans="1:42" x14ac:dyDescent="0.3">
      <c r="A109" s="532">
        <v>995</v>
      </c>
      <c r="B109" t="s">
        <v>818</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Y109">
        <v>0</v>
      </c>
      <c r="Z109">
        <v>0</v>
      </c>
      <c r="AA109">
        <v>0</v>
      </c>
      <c r="AB109">
        <v>0</v>
      </c>
      <c r="AC109">
        <v>0</v>
      </c>
      <c r="AE109">
        <v>0</v>
      </c>
      <c r="AF109">
        <v>0</v>
      </c>
      <c r="AG109">
        <v>0</v>
      </c>
      <c r="AH109">
        <v>0</v>
      </c>
      <c r="AI109">
        <v>0</v>
      </c>
      <c r="AJ109">
        <v>0</v>
      </c>
      <c r="AK109">
        <v>0</v>
      </c>
      <c r="AL109">
        <v>0</v>
      </c>
      <c r="AM109">
        <v>0</v>
      </c>
      <c r="AN109">
        <v>0</v>
      </c>
      <c r="AO109">
        <v>0</v>
      </c>
      <c r="AP109">
        <v>0</v>
      </c>
    </row>
    <row r="110" spans="1:42" x14ac:dyDescent="0.3">
      <c r="A110" s="532">
        <v>996</v>
      </c>
      <c r="B110" t="s">
        <v>819</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Y110">
        <v>0</v>
      </c>
      <c r="Z110">
        <v>0</v>
      </c>
      <c r="AA110">
        <v>0</v>
      </c>
      <c r="AB110">
        <v>0</v>
      </c>
      <c r="AC110">
        <v>0</v>
      </c>
      <c r="AE110">
        <v>0</v>
      </c>
      <c r="AF110">
        <v>0</v>
      </c>
      <c r="AG110">
        <v>0</v>
      </c>
      <c r="AH110">
        <v>0</v>
      </c>
      <c r="AI110">
        <v>0</v>
      </c>
      <c r="AJ110">
        <v>0</v>
      </c>
      <c r="AK110">
        <v>0</v>
      </c>
      <c r="AL110">
        <v>0</v>
      </c>
      <c r="AM110">
        <v>0</v>
      </c>
      <c r="AN110">
        <v>0</v>
      </c>
      <c r="AO110">
        <v>0</v>
      </c>
      <c r="AP110">
        <v>0</v>
      </c>
    </row>
    <row r="111" spans="1:42" x14ac:dyDescent="0.3">
      <c r="A111" s="532">
        <v>998</v>
      </c>
      <c r="B111" t="s">
        <v>106</v>
      </c>
      <c r="D111">
        <v>60</v>
      </c>
      <c r="E111">
        <v>60</v>
      </c>
      <c r="F111">
        <v>60</v>
      </c>
      <c r="G111">
        <v>60</v>
      </c>
      <c r="H111">
        <v>60</v>
      </c>
      <c r="I111">
        <v>60</v>
      </c>
      <c r="J111">
        <v>60</v>
      </c>
      <c r="K111">
        <v>60</v>
      </c>
      <c r="L111">
        <v>60</v>
      </c>
      <c r="M111">
        <v>60</v>
      </c>
      <c r="N111">
        <v>60</v>
      </c>
      <c r="O111">
        <v>60</v>
      </c>
      <c r="P111">
        <v>60</v>
      </c>
      <c r="Q111">
        <v>60</v>
      </c>
      <c r="R111">
        <v>60</v>
      </c>
      <c r="S111">
        <v>60</v>
      </c>
      <c r="T111">
        <v>60</v>
      </c>
      <c r="U111">
        <v>60</v>
      </c>
      <c r="V111">
        <v>60</v>
      </c>
      <c r="W111">
        <v>60</v>
      </c>
      <c r="X111">
        <v>60</v>
      </c>
      <c r="Y111">
        <v>60</v>
      </c>
      <c r="Z111">
        <v>60</v>
      </c>
      <c r="AA111">
        <v>60</v>
      </c>
      <c r="AB111">
        <v>0</v>
      </c>
      <c r="AC111">
        <v>60</v>
      </c>
      <c r="AD111">
        <v>60</v>
      </c>
      <c r="AE111">
        <v>60</v>
      </c>
      <c r="AF111">
        <v>60</v>
      </c>
      <c r="AG111">
        <v>59</v>
      </c>
      <c r="AH111">
        <v>60</v>
      </c>
      <c r="AI111">
        <v>60</v>
      </c>
      <c r="AJ111">
        <v>60</v>
      </c>
      <c r="AK111">
        <v>60</v>
      </c>
      <c r="AL111">
        <v>60</v>
      </c>
      <c r="AM111">
        <v>60</v>
      </c>
      <c r="AN111">
        <v>60</v>
      </c>
      <c r="AO111">
        <v>60</v>
      </c>
      <c r="AP111">
        <v>60</v>
      </c>
    </row>
    <row r="112" spans="1:42" x14ac:dyDescent="0.3">
      <c r="A112" s="532">
        <v>999</v>
      </c>
      <c r="B112" t="s">
        <v>107</v>
      </c>
      <c r="D112">
        <v>602182</v>
      </c>
      <c r="E112">
        <v>601701</v>
      </c>
      <c r="F112">
        <v>601702</v>
      </c>
      <c r="G112">
        <v>601703</v>
      </c>
      <c r="H112">
        <v>604187</v>
      </c>
      <c r="I112">
        <v>601707</v>
      </c>
      <c r="J112">
        <v>601708</v>
      </c>
      <c r="K112">
        <v>602352</v>
      </c>
      <c r="L112">
        <v>60952</v>
      </c>
      <c r="M112">
        <v>601717</v>
      </c>
      <c r="N112">
        <v>601719</v>
      </c>
      <c r="O112">
        <v>601720</v>
      </c>
      <c r="P112">
        <v>601723</v>
      </c>
      <c r="Q112">
        <v>601781</v>
      </c>
      <c r="R112">
        <v>601782</v>
      </c>
      <c r="S112">
        <v>601724</v>
      </c>
      <c r="T112">
        <v>601726</v>
      </c>
      <c r="U112">
        <v>602154</v>
      </c>
      <c r="V112">
        <v>604030</v>
      </c>
      <c r="W112">
        <v>601738</v>
      </c>
      <c r="X112">
        <v>601744</v>
      </c>
      <c r="Y112">
        <v>601745</v>
      </c>
      <c r="Z112">
        <v>601746</v>
      </c>
      <c r="AA112">
        <v>601748</v>
      </c>
      <c r="AB112">
        <v>601790</v>
      </c>
      <c r="AC112">
        <v>601760</v>
      </c>
      <c r="AD112">
        <v>601761</v>
      </c>
      <c r="AE112">
        <v>601797</v>
      </c>
      <c r="AF112">
        <v>601764</v>
      </c>
      <c r="AG112">
        <v>591618</v>
      </c>
      <c r="AH112">
        <v>602389</v>
      </c>
      <c r="AI112">
        <v>601765</v>
      </c>
      <c r="AJ112">
        <v>602178</v>
      </c>
      <c r="AK112">
        <v>602390</v>
      </c>
      <c r="AL112">
        <v>602391</v>
      </c>
      <c r="AM112">
        <v>602414</v>
      </c>
      <c r="AN112">
        <v>602395</v>
      </c>
      <c r="AO112">
        <v>602333</v>
      </c>
      <c r="AP112">
        <v>601774</v>
      </c>
    </row>
    <row r="113" spans="1:42" x14ac:dyDescent="0.3">
      <c r="A113" s="532">
        <v>1052</v>
      </c>
      <c r="B113" t="s">
        <v>820</v>
      </c>
      <c r="D113">
        <v>0</v>
      </c>
      <c r="E113">
        <v>0</v>
      </c>
      <c r="F113">
        <v>0</v>
      </c>
      <c r="G113">
        <v>0</v>
      </c>
      <c r="H113">
        <v>0</v>
      </c>
      <c r="I113">
        <v>0</v>
      </c>
      <c r="J113">
        <v>0</v>
      </c>
      <c r="K113">
        <v>0</v>
      </c>
      <c r="L113">
        <v>0</v>
      </c>
      <c r="M113">
        <v>0</v>
      </c>
      <c r="N113">
        <v>0</v>
      </c>
      <c r="O113">
        <v>0</v>
      </c>
      <c r="P113">
        <v>0</v>
      </c>
      <c r="Q113">
        <v>0</v>
      </c>
      <c r="R113">
        <v>0</v>
      </c>
      <c r="S113">
        <v>0</v>
      </c>
      <c r="T113">
        <v>0</v>
      </c>
      <c r="W113">
        <v>0</v>
      </c>
      <c r="Y113">
        <v>0</v>
      </c>
      <c r="Z113">
        <v>0</v>
      </c>
      <c r="AA113">
        <v>0</v>
      </c>
      <c r="AB113">
        <v>0</v>
      </c>
      <c r="AC113">
        <v>0</v>
      </c>
      <c r="AE113">
        <v>0</v>
      </c>
      <c r="AF113">
        <v>-46827</v>
      </c>
      <c r="AH113">
        <v>0</v>
      </c>
      <c r="AI113">
        <v>0</v>
      </c>
      <c r="AJ113">
        <v>0</v>
      </c>
      <c r="AK113">
        <v>0</v>
      </c>
      <c r="AL113">
        <v>0</v>
      </c>
      <c r="AM113">
        <v>0</v>
      </c>
      <c r="AN113">
        <v>0</v>
      </c>
      <c r="AO113">
        <v>0</v>
      </c>
      <c r="AP113">
        <v>0</v>
      </c>
    </row>
    <row r="114" spans="1:42" x14ac:dyDescent="0.3">
      <c r="A114" s="532">
        <v>1058</v>
      </c>
      <c r="B114" t="s">
        <v>419</v>
      </c>
      <c r="D114" s="780">
        <v>2</v>
      </c>
      <c r="E114">
        <v>2</v>
      </c>
      <c r="F114">
        <v>2</v>
      </c>
      <c r="G114">
        <v>2</v>
      </c>
      <c r="H114">
        <v>2</v>
      </c>
      <c r="I114">
        <v>2</v>
      </c>
      <c r="J114">
        <v>2</v>
      </c>
      <c r="K114">
        <v>2</v>
      </c>
      <c r="L114">
        <v>2</v>
      </c>
      <c r="M114">
        <v>2</v>
      </c>
      <c r="N114">
        <v>2</v>
      </c>
      <c r="O114">
        <v>1</v>
      </c>
      <c r="P114">
        <v>2</v>
      </c>
      <c r="Q114">
        <v>2</v>
      </c>
      <c r="R114">
        <v>2</v>
      </c>
      <c r="S114">
        <v>2</v>
      </c>
      <c r="T114">
        <v>2</v>
      </c>
      <c r="W114">
        <v>2</v>
      </c>
      <c r="Y114">
        <v>2</v>
      </c>
      <c r="Z114">
        <v>2</v>
      </c>
      <c r="AA114">
        <v>2</v>
      </c>
      <c r="AB114">
        <v>2</v>
      </c>
      <c r="AC114">
        <v>2</v>
      </c>
      <c r="AE114">
        <v>2</v>
      </c>
      <c r="AF114">
        <v>2</v>
      </c>
      <c r="AH114">
        <v>2</v>
      </c>
      <c r="AI114">
        <v>2</v>
      </c>
      <c r="AJ114">
        <v>2</v>
      </c>
      <c r="AK114">
        <v>2</v>
      </c>
      <c r="AL114">
        <v>2</v>
      </c>
      <c r="AM114">
        <v>2</v>
      </c>
      <c r="AN114">
        <v>1</v>
      </c>
      <c r="AO114">
        <v>2</v>
      </c>
      <c r="AP114">
        <v>2</v>
      </c>
    </row>
    <row r="115" spans="1:42" x14ac:dyDescent="0.3">
      <c r="A115" s="532">
        <v>1059</v>
      </c>
      <c r="B115" t="s">
        <v>821</v>
      </c>
      <c r="D115" s="780">
        <v>1</v>
      </c>
      <c r="E115">
        <v>1</v>
      </c>
      <c r="F115">
        <v>1</v>
      </c>
      <c r="G115">
        <v>1</v>
      </c>
      <c r="H115">
        <v>1</v>
      </c>
      <c r="I115">
        <v>1</v>
      </c>
      <c r="J115">
        <v>1</v>
      </c>
      <c r="K115">
        <v>1</v>
      </c>
      <c r="L115">
        <v>1</v>
      </c>
      <c r="M115">
        <v>1</v>
      </c>
      <c r="N115">
        <v>1</v>
      </c>
      <c r="O115">
        <v>1</v>
      </c>
      <c r="P115">
        <v>1</v>
      </c>
      <c r="Q115">
        <v>1</v>
      </c>
      <c r="R115">
        <v>1</v>
      </c>
      <c r="S115">
        <v>1</v>
      </c>
      <c r="T115">
        <v>1</v>
      </c>
      <c r="W115">
        <v>1</v>
      </c>
      <c r="Y115">
        <v>1</v>
      </c>
      <c r="Z115">
        <v>1</v>
      </c>
      <c r="AA115">
        <v>1</v>
      </c>
      <c r="AB115">
        <v>1</v>
      </c>
      <c r="AC115">
        <v>1</v>
      </c>
      <c r="AE115">
        <v>1</v>
      </c>
      <c r="AF115">
        <v>1</v>
      </c>
      <c r="AH115">
        <v>1</v>
      </c>
      <c r="AI115">
        <v>1</v>
      </c>
      <c r="AJ115">
        <v>1</v>
      </c>
      <c r="AK115">
        <v>1</v>
      </c>
      <c r="AL115">
        <v>1</v>
      </c>
      <c r="AM115">
        <v>1</v>
      </c>
      <c r="AN115">
        <v>1</v>
      </c>
      <c r="AO115">
        <v>1</v>
      </c>
      <c r="AP115">
        <v>1</v>
      </c>
    </row>
    <row r="116" spans="1:42" x14ac:dyDescent="0.3">
      <c r="A116" s="532">
        <v>1066</v>
      </c>
      <c r="B116" t="s">
        <v>822</v>
      </c>
      <c r="D116" t="s">
        <v>1044</v>
      </c>
      <c r="E116" t="s">
        <v>1045</v>
      </c>
      <c r="F116" t="s">
        <v>1046</v>
      </c>
      <c r="G116" t="s">
        <v>1044</v>
      </c>
      <c r="H116" t="s">
        <v>1047</v>
      </c>
      <c r="I116" t="s">
        <v>1048</v>
      </c>
      <c r="J116" t="s">
        <v>1049</v>
      </c>
      <c r="K116" t="s">
        <v>1050</v>
      </c>
      <c r="L116" t="s">
        <v>1051</v>
      </c>
      <c r="M116" t="s">
        <v>1048</v>
      </c>
      <c r="N116" t="s">
        <v>1052</v>
      </c>
      <c r="O116" t="s">
        <v>1053</v>
      </c>
      <c r="P116" t="s">
        <v>1054</v>
      </c>
      <c r="Q116" t="s">
        <v>1051</v>
      </c>
      <c r="R116" t="s">
        <v>1055</v>
      </c>
      <c r="S116" t="s">
        <v>1044</v>
      </c>
      <c r="T116" t="s">
        <v>1056</v>
      </c>
      <c r="W116" t="s">
        <v>1057</v>
      </c>
      <c r="Y116" t="s">
        <v>1044</v>
      </c>
      <c r="Z116" t="s">
        <v>1050</v>
      </c>
      <c r="AA116" t="s">
        <v>1049</v>
      </c>
      <c r="AB116" t="s">
        <v>1058</v>
      </c>
      <c r="AC116" t="s">
        <v>1059</v>
      </c>
      <c r="AE116" t="s">
        <v>1044</v>
      </c>
      <c r="AF116" t="s">
        <v>1046</v>
      </c>
      <c r="AH116" t="s">
        <v>1046</v>
      </c>
      <c r="AI116" t="s">
        <v>1060</v>
      </c>
      <c r="AJ116" t="s">
        <v>1061</v>
      </c>
      <c r="AK116" t="s">
        <v>1046</v>
      </c>
      <c r="AL116" t="s">
        <v>1046</v>
      </c>
      <c r="AM116" t="s">
        <v>1062</v>
      </c>
      <c r="AN116" t="s">
        <v>1063</v>
      </c>
      <c r="AO116" t="s">
        <v>1044</v>
      </c>
      <c r="AP116" t="s">
        <v>1064</v>
      </c>
    </row>
    <row r="117" spans="1:42" x14ac:dyDescent="0.3">
      <c r="A117" s="532">
        <v>1067</v>
      </c>
      <c r="B117" t="s">
        <v>1065</v>
      </c>
      <c r="D117">
        <v>1</v>
      </c>
      <c r="E117">
        <v>1</v>
      </c>
      <c r="F117">
        <v>1</v>
      </c>
      <c r="G117">
        <v>1</v>
      </c>
      <c r="H117">
        <v>1</v>
      </c>
      <c r="I117">
        <v>1</v>
      </c>
      <c r="J117">
        <v>1</v>
      </c>
      <c r="K117">
        <v>2</v>
      </c>
      <c r="L117">
        <v>1</v>
      </c>
      <c r="M117">
        <v>1</v>
      </c>
      <c r="N117">
        <v>1</v>
      </c>
      <c r="O117">
        <v>1</v>
      </c>
      <c r="P117">
        <v>1</v>
      </c>
      <c r="Q117">
        <v>1</v>
      </c>
      <c r="R117">
        <v>1</v>
      </c>
      <c r="S117">
        <v>1</v>
      </c>
      <c r="T117">
        <v>1</v>
      </c>
      <c r="W117">
        <v>1</v>
      </c>
      <c r="Y117">
        <v>1</v>
      </c>
      <c r="Z117">
        <v>1</v>
      </c>
      <c r="AA117">
        <v>1</v>
      </c>
      <c r="AB117">
        <v>1</v>
      </c>
      <c r="AC117">
        <v>1</v>
      </c>
      <c r="AE117">
        <v>1</v>
      </c>
      <c r="AF117">
        <v>1</v>
      </c>
      <c r="AH117">
        <v>1</v>
      </c>
      <c r="AI117">
        <v>1</v>
      </c>
      <c r="AJ117">
        <v>1</v>
      </c>
      <c r="AK117">
        <v>1</v>
      </c>
      <c r="AL117">
        <v>1</v>
      </c>
      <c r="AM117">
        <v>1</v>
      </c>
      <c r="AN117">
        <v>1</v>
      </c>
      <c r="AO117">
        <v>1</v>
      </c>
      <c r="AP117">
        <v>1</v>
      </c>
    </row>
    <row r="118" spans="1:42" x14ac:dyDescent="0.3">
      <c r="A118" s="532">
        <v>1068</v>
      </c>
      <c r="B118" t="s">
        <v>1066</v>
      </c>
      <c r="D118">
        <v>2</v>
      </c>
      <c r="E118">
        <v>2</v>
      </c>
      <c r="F118">
        <v>2</v>
      </c>
      <c r="G118">
        <v>2</v>
      </c>
      <c r="H118">
        <v>2</v>
      </c>
      <c r="I118">
        <v>2</v>
      </c>
      <c r="J118">
        <v>2</v>
      </c>
      <c r="K118">
        <v>2</v>
      </c>
      <c r="L118">
        <v>2</v>
      </c>
      <c r="M118">
        <v>2</v>
      </c>
      <c r="N118">
        <v>2</v>
      </c>
      <c r="O118">
        <v>2</v>
      </c>
      <c r="P118">
        <v>2</v>
      </c>
      <c r="Q118">
        <v>2</v>
      </c>
      <c r="R118">
        <v>2</v>
      </c>
      <c r="S118">
        <v>2</v>
      </c>
      <c r="T118">
        <v>2</v>
      </c>
      <c r="W118">
        <v>2</v>
      </c>
      <c r="Y118">
        <v>2</v>
      </c>
      <c r="Z118">
        <v>2</v>
      </c>
      <c r="AA118">
        <v>2</v>
      </c>
      <c r="AB118">
        <v>2</v>
      </c>
      <c r="AC118">
        <v>2</v>
      </c>
      <c r="AE118">
        <v>2</v>
      </c>
      <c r="AF118">
        <v>2</v>
      </c>
      <c r="AH118">
        <v>2</v>
      </c>
      <c r="AI118">
        <v>2</v>
      </c>
      <c r="AJ118">
        <v>2</v>
      </c>
      <c r="AK118">
        <v>2</v>
      </c>
      <c r="AL118">
        <v>2</v>
      </c>
      <c r="AM118">
        <v>2</v>
      </c>
      <c r="AN118">
        <v>2</v>
      </c>
      <c r="AO118">
        <v>2</v>
      </c>
      <c r="AP118">
        <v>2</v>
      </c>
    </row>
    <row r="119" spans="1:42" x14ac:dyDescent="0.3">
      <c r="A119" s="532">
        <v>1069</v>
      </c>
      <c r="B119" t="s">
        <v>889</v>
      </c>
      <c r="D119">
        <v>2</v>
      </c>
      <c r="E119">
        <v>2</v>
      </c>
      <c r="F119">
        <v>2</v>
      </c>
      <c r="G119">
        <v>2</v>
      </c>
      <c r="H119">
        <v>2</v>
      </c>
      <c r="I119">
        <v>2</v>
      </c>
      <c r="J119">
        <v>2</v>
      </c>
      <c r="K119">
        <v>2</v>
      </c>
      <c r="L119">
        <v>2</v>
      </c>
      <c r="M119">
        <v>2</v>
      </c>
      <c r="N119">
        <v>2</v>
      </c>
      <c r="O119">
        <v>2</v>
      </c>
      <c r="P119">
        <v>2</v>
      </c>
      <c r="Q119">
        <v>2</v>
      </c>
      <c r="R119">
        <v>2</v>
      </c>
      <c r="S119">
        <v>2</v>
      </c>
      <c r="T119">
        <v>2</v>
      </c>
      <c r="W119">
        <v>2</v>
      </c>
      <c r="Y119">
        <v>2</v>
      </c>
      <c r="Z119">
        <v>2</v>
      </c>
      <c r="AA119">
        <v>2</v>
      </c>
      <c r="AB119">
        <v>2</v>
      </c>
      <c r="AC119">
        <v>2</v>
      </c>
      <c r="AE119">
        <v>2</v>
      </c>
      <c r="AF119">
        <v>2</v>
      </c>
      <c r="AH119">
        <v>2</v>
      </c>
      <c r="AI119">
        <v>2</v>
      </c>
      <c r="AJ119">
        <v>2</v>
      </c>
      <c r="AK119">
        <v>2</v>
      </c>
      <c r="AL119">
        <v>2</v>
      </c>
      <c r="AM119">
        <v>2</v>
      </c>
      <c r="AN119">
        <v>2</v>
      </c>
      <c r="AO119">
        <v>2</v>
      </c>
      <c r="AP119">
        <v>2</v>
      </c>
    </row>
    <row r="120" spans="1:42" x14ac:dyDescent="0.3">
      <c r="A120" s="532">
        <v>1070</v>
      </c>
      <c r="B120" t="s">
        <v>1067</v>
      </c>
      <c r="D120">
        <v>2</v>
      </c>
      <c r="E120">
        <v>2</v>
      </c>
      <c r="F120">
        <v>2</v>
      </c>
      <c r="G120">
        <v>2</v>
      </c>
      <c r="H120">
        <v>2</v>
      </c>
      <c r="I120">
        <v>2</v>
      </c>
      <c r="J120">
        <v>2</v>
      </c>
      <c r="K120">
        <v>2</v>
      </c>
      <c r="L120">
        <v>2</v>
      </c>
      <c r="M120">
        <v>2</v>
      </c>
      <c r="N120">
        <v>2</v>
      </c>
      <c r="O120">
        <v>2</v>
      </c>
      <c r="P120">
        <v>2</v>
      </c>
      <c r="Q120">
        <v>2</v>
      </c>
      <c r="R120">
        <v>2</v>
      </c>
      <c r="S120">
        <v>2</v>
      </c>
      <c r="T120">
        <v>2</v>
      </c>
      <c r="W120">
        <v>2</v>
      </c>
      <c r="Y120">
        <v>2</v>
      </c>
      <c r="Z120">
        <v>2</v>
      </c>
      <c r="AA120">
        <v>2</v>
      </c>
      <c r="AB120">
        <v>2</v>
      </c>
      <c r="AC120">
        <v>2</v>
      </c>
      <c r="AE120">
        <v>2</v>
      </c>
      <c r="AF120">
        <v>1</v>
      </c>
      <c r="AH120">
        <v>2</v>
      </c>
      <c r="AI120">
        <v>2</v>
      </c>
      <c r="AJ120">
        <v>2</v>
      </c>
      <c r="AK120">
        <v>2</v>
      </c>
      <c r="AL120">
        <v>2</v>
      </c>
      <c r="AM120">
        <v>2</v>
      </c>
      <c r="AN120">
        <v>2</v>
      </c>
      <c r="AO120">
        <v>2</v>
      </c>
      <c r="AP120">
        <v>2</v>
      </c>
    </row>
    <row r="121" spans="1:42" x14ac:dyDescent="0.3">
      <c r="A121" s="532">
        <v>1071</v>
      </c>
      <c r="B121" t="s">
        <v>1068</v>
      </c>
      <c r="D121">
        <v>0</v>
      </c>
      <c r="E121">
        <v>0</v>
      </c>
      <c r="F121">
        <v>0</v>
      </c>
      <c r="G121">
        <v>250000</v>
      </c>
      <c r="H121">
        <v>0</v>
      </c>
      <c r="I121">
        <v>0</v>
      </c>
      <c r="J121">
        <v>0</v>
      </c>
      <c r="K121">
        <v>353133</v>
      </c>
      <c r="L121">
        <v>0</v>
      </c>
      <c r="M121">
        <v>0</v>
      </c>
      <c r="N121">
        <v>0</v>
      </c>
      <c r="O121">
        <v>0</v>
      </c>
      <c r="P121">
        <v>0</v>
      </c>
      <c r="Q121">
        <v>0</v>
      </c>
      <c r="R121">
        <v>0</v>
      </c>
      <c r="S121">
        <v>0</v>
      </c>
      <c r="T121">
        <v>0</v>
      </c>
      <c r="W121">
        <v>0</v>
      </c>
      <c r="Y121">
        <v>0</v>
      </c>
      <c r="Z121">
        <v>0</v>
      </c>
      <c r="AA121">
        <v>0</v>
      </c>
      <c r="AB121">
        <v>1260828</v>
      </c>
      <c r="AC121">
        <v>0</v>
      </c>
      <c r="AE121">
        <v>511111</v>
      </c>
      <c r="AF121">
        <v>0</v>
      </c>
      <c r="AH121">
        <v>0</v>
      </c>
      <c r="AI121">
        <v>0</v>
      </c>
      <c r="AJ121">
        <v>0</v>
      </c>
      <c r="AK121">
        <v>0</v>
      </c>
      <c r="AL121">
        <v>0</v>
      </c>
      <c r="AM121">
        <v>0</v>
      </c>
      <c r="AN121">
        <v>195275</v>
      </c>
      <c r="AO121">
        <v>0</v>
      </c>
      <c r="AP121">
        <v>0</v>
      </c>
    </row>
    <row r="122" spans="1:42" x14ac:dyDescent="0.3">
      <c r="A122" s="532">
        <v>1072</v>
      </c>
      <c r="B122" t="s">
        <v>871</v>
      </c>
      <c r="D122">
        <v>0</v>
      </c>
      <c r="E122">
        <v>0</v>
      </c>
      <c r="F122">
        <v>0</v>
      </c>
      <c r="G122">
        <v>6363649</v>
      </c>
      <c r="H122">
        <v>12881</v>
      </c>
      <c r="I122">
        <v>0</v>
      </c>
      <c r="J122">
        <v>0</v>
      </c>
      <c r="K122">
        <v>0</v>
      </c>
      <c r="L122">
        <v>0</v>
      </c>
      <c r="M122">
        <v>0</v>
      </c>
      <c r="N122">
        <v>0</v>
      </c>
      <c r="O122">
        <v>12605770</v>
      </c>
      <c r="P122">
        <v>0</v>
      </c>
      <c r="Q122">
        <v>0</v>
      </c>
      <c r="R122">
        <v>0</v>
      </c>
      <c r="S122">
        <v>0</v>
      </c>
      <c r="T122">
        <v>0</v>
      </c>
      <c r="W122">
        <v>0</v>
      </c>
      <c r="Y122">
        <v>0</v>
      </c>
      <c r="Z122">
        <v>0</v>
      </c>
      <c r="AA122">
        <v>0</v>
      </c>
      <c r="AB122">
        <v>0</v>
      </c>
      <c r="AC122">
        <v>0</v>
      </c>
      <c r="AE122">
        <v>0</v>
      </c>
      <c r="AF122">
        <v>0</v>
      </c>
      <c r="AH122">
        <v>0</v>
      </c>
      <c r="AI122">
        <v>0</v>
      </c>
      <c r="AJ122">
        <v>0</v>
      </c>
      <c r="AK122">
        <v>0</v>
      </c>
      <c r="AL122">
        <v>0</v>
      </c>
      <c r="AM122">
        <v>0</v>
      </c>
      <c r="AN122">
        <v>6771409</v>
      </c>
      <c r="AO122">
        <v>1905321</v>
      </c>
      <c r="AP122">
        <v>0</v>
      </c>
    </row>
    <row r="123" spans="1:42" x14ac:dyDescent="0.3">
      <c r="A123" s="532">
        <v>1073</v>
      </c>
      <c r="B123" t="s">
        <v>872</v>
      </c>
      <c r="D123">
        <v>0</v>
      </c>
      <c r="E123">
        <v>0</v>
      </c>
      <c r="F123">
        <v>0</v>
      </c>
      <c r="G123">
        <v>1265278</v>
      </c>
      <c r="H123">
        <v>0</v>
      </c>
      <c r="I123">
        <v>0</v>
      </c>
      <c r="J123">
        <v>0</v>
      </c>
      <c r="K123">
        <v>0</v>
      </c>
      <c r="L123">
        <v>0</v>
      </c>
      <c r="M123">
        <v>0</v>
      </c>
      <c r="N123">
        <v>0</v>
      </c>
      <c r="O123">
        <v>2997735</v>
      </c>
      <c r="P123">
        <v>0</v>
      </c>
      <c r="Q123">
        <v>0</v>
      </c>
      <c r="R123">
        <v>0</v>
      </c>
      <c r="S123">
        <v>0</v>
      </c>
      <c r="T123">
        <v>0</v>
      </c>
      <c r="W123">
        <v>0</v>
      </c>
      <c r="Y123">
        <v>0</v>
      </c>
      <c r="Z123">
        <v>0</v>
      </c>
      <c r="AA123">
        <v>0</v>
      </c>
      <c r="AB123">
        <v>0</v>
      </c>
      <c r="AC123">
        <v>0</v>
      </c>
      <c r="AE123">
        <v>0</v>
      </c>
      <c r="AF123">
        <v>0</v>
      </c>
      <c r="AH123">
        <v>0</v>
      </c>
      <c r="AI123">
        <v>0</v>
      </c>
      <c r="AJ123">
        <v>0</v>
      </c>
      <c r="AK123">
        <v>0</v>
      </c>
      <c r="AL123">
        <v>0</v>
      </c>
      <c r="AM123">
        <v>0</v>
      </c>
      <c r="AN123">
        <v>1034792</v>
      </c>
      <c r="AO123">
        <v>239052</v>
      </c>
      <c r="AP123">
        <v>0</v>
      </c>
    </row>
    <row r="124" spans="1:42" x14ac:dyDescent="0.3">
      <c r="A124" s="532">
        <v>1074</v>
      </c>
      <c r="B124" t="s">
        <v>1069</v>
      </c>
      <c r="D124">
        <v>0</v>
      </c>
      <c r="E124">
        <v>0</v>
      </c>
      <c r="F124">
        <v>0</v>
      </c>
      <c r="G124">
        <v>15000</v>
      </c>
      <c r="H124">
        <v>0</v>
      </c>
      <c r="I124">
        <v>0</v>
      </c>
      <c r="J124">
        <v>0</v>
      </c>
      <c r="K124">
        <v>0</v>
      </c>
      <c r="L124">
        <v>0</v>
      </c>
      <c r="M124">
        <v>0</v>
      </c>
      <c r="N124">
        <v>0</v>
      </c>
      <c r="O124">
        <v>0</v>
      </c>
      <c r="P124">
        <v>0</v>
      </c>
      <c r="Q124">
        <v>0</v>
      </c>
      <c r="R124">
        <v>0</v>
      </c>
      <c r="S124">
        <v>0</v>
      </c>
      <c r="T124">
        <v>0</v>
      </c>
      <c r="W124">
        <v>0</v>
      </c>
      <c r="Y124">
        <v>0</v>
      </c>
      <c r="Z124">
        <v>0</v>
      </c>
      <c r="AA124">
        <v>0</v>
      </c>
      <c r="AB124">
        <v>0</v>
      </c>
      <c r="AC124">
        <v>0</v>
      </c>
      <c r="AE124">
        <v>0</v>
      </c>
      <c r="AF124">
        <v>0</v>
      </c>
      <c r="AH124">
        <v>0</v>
      </c>
      <c r="AI124">
        <v>0</v>
      </c>
      <c r="AJ124">
        <v>0</v>
      </c>
      <c r="AK124">
        <v>0</v>
      </c>
      <c r="AL124">
        <v>0</v>
      </c>
      <c r="AM124">
        <v>0</v>
      </c>
      <c r="AN124">
        <v>73588</v>
      </c>
      <c r="AO124">
        <v>18884</v>
      </c>
      <c r="AP124">
        <v>0</v>
      </c>
    </row>
    <row r="125" spans="1:42" x14ac:dyDescent="0.3">
      <c r="A125" s="532">
        <v>1078</v>
      </c>
      <c r="B125" t="s">
        <v>1070</v>
      </c>
      <c r="D125">
        <v>3</v>
      </c>
      <c r="E125">
        <v>3</v>
      </c>
      <c r="F125">
        <v>3</v>
      </c>
      <c r="G125">
        <v>3</v>
      </c>
      <c r="H125">
        <v>3</v>
      </c>
      <c r="I125">
        <v>3</v>
      </c>
      <c r="J125">
        <v>3</v>
      </c>
      <c r="K125">
        <v>2</v>
      </c>
      <c r="L125">
        <v>3</v>
      </c>
      <c r="M125">
        <v>3</v>
      </c>
      <c r="N125">
        <v>3</v>
      </c>
      <c r="O125">
        <v>3</v>
      </c>
      <c r="P125">
        <v>3</v>
      </c>
      <c r="Q125">
        <v>3</v>
      </c>
      <c r="R125">
        <v>3</v>
      </c>
      <c r="S125">
        <v>3</v>
      </c>
      <c r="T125">
        <v>3</v>
      </c>
      <c r="W125">
        <v>3</v>
      </c>
      <c r="Y125">
        <v>3</v>
      </c>
      <c r="Z125">
        <v>3</v>
      </c>
      <c r="AA125">
        <v>3</v>
      </c>
      <c r="AB125">
        <v>3</v>
      </c>
      <c r="AC125">
        <v>3</v>
      </c>
      <c r="AE125">
        <v>3</v>
      </c>
      <c r="AF125">
        <v>3</v>
      </c>
      <c r="AH125">
        <v>3</v>
      </c>
      <c r="AI125">
        <v>3</v>
      </c>
      <c r="AJ125">
        <v>3</v>
      </c>
      <c r="AK125">
        <v>3</v>
      </c>
      <c r="AL125">
        <v>3</v>
      </c>
      <c r="AM125">
        <v>3</v>
      </c>
      <c r="AN125">
        <v>3</v>
      </c>
      <c r="AO125">
        <v>3</v>
      </c>
      <c r="AP125">
        <v>3</v>
      </c>
    </row>
    <row r="126" spans="1:42" x14ac:dyDescent="0.3">
      <c r="A126" s="532">
        <v>1079</v>
      </c>
      <c r="B126" t="s">
        <v>915</v>
      </c>
      <c r="D126" t="s">
        <v>993</v>
      </c>
      <c r="E126" t="s">
        <v>993</v>
      </c>
      <c r="F126" t="s">
        <v>1011</v>
      </c>
      <c r="G126" t="s">
        <v>993</v>
      </c>
      <c r="H126" t="s">
        <v>1071</v>
      </c>
      <c r="I126" t="s">
        <v>996</v>
      </c>
      <c r="J126" t="s">
        <v>997</v>
      </c>
      <c r="K126" t="s">
        <v>1072</v>
      </c>
      <c r="L126" t="s">
        <v>1012</v>
      </c>
      <c r="M126" t="s">
        <v>996</v>
      </c>
      <c r="N126" t="s">
        <v>1001</v>
      </c>
      <c r="O126" t="s">
        <v>943</v>
      </c>
      <c r="P126" t="s">
        <v>1003</v>
      </c>
      <c r="Q126" t="s">
        <v>998</v>
      </c>
      <c r="R126" t="s">
        <v>1073</v>
      </c>
      <c r="S126" t="s">
        <v>993</v>
      </c>
      <c r="T126" t="s">
        <v>1074</v>
      </c>
      <c r="W126" t="s">
        <v>1006</v>
      </c>
      <c r="Y126" t="s">
        <v>993</v>
      </c>
      <c r="Z126" t="s">
        <v>1072</v>
      </c>
      <c r="AA126" t="s">
        <v>997</v>
      </c>
      <c r="AB126" t="s">
        <v>1075</v>
      </c>
      <c r="AC126" t="s">
        <v>1010</v>
      </c>
      <c r="AE126" t="s">
        <v>993</v>
      </c>
      <c r="AF126" t="s">
        <v>1011</v>
      </c>
      <c r="AH126" t="s">
        <v>1011</v>
      </c>
      <c r="AI126" t="s">
        <v>998</v>
      </c>
      <c r="AJ126" t="s">
        <v>1013</v>
      </c>
      <c r="AK126" t="s">
        <v>1011</v>
      </c>
      <c r="AL126" t="s">
        <v>1011</v>
      </c>
      <c r="AM126" t="s">
        <v>1014</v>
      </c>
      <c r="AN126" t="s">
        <v>1076</v>
      </c>
      <c r="AO126" t="s">
        <v>993</v>
      </c>
      <c r="AP126" t="s">
        <v>1015</v>
      </c>
    </row>
    <row r="127" spans="1:42" x14ac:dyDescent="0.3">
      <c r="A127" s="532">
        <v>9000</v>
      </c>
      <c r="B127" t="s">
        <v>376</v>
      </c>
      <c r="C127" t="s">
        <v>154</v>
      </c>
      <c r="D127">
        <v>6973120</v>
      </c>
      <c r="E127">
        <v>6923521</v>
      </c>
      <c r="F127">
        <v>58871303</v>
      </c>
      <c r="G127">
        <v>60728481</v>
      </c>
      <c r="H127">
        <v>788407</v>
      </c>
      <c r="I127">
        <v>7808462</v>
      </c>
      <c r="J127">
        <v>30701304</v>
      </c>
      <c r="K127">
        <v>28092122</v>
      </c>
      <c r="L127">
        <v>83223367</v>
      </c>
      <c r="M127">
        <v>7836898</v>
      </c>
      <c r="N127">
        <v>1828668</v>
      </c>
      <c r="O127">
        <v>45537303</v>
      </c>
      <c r="P127">
        <v>3295379</v>
      </c>
      <c r="Q127">
        <v>1015113</v>
      </c>
      <c r="R127">
        <v>2519113</v>
      </c>
      <c r="S127">
        <v>32250353</v>
      </c>
      <c r="T127">
        <v>3089003</v>
      </c>
      <c r="U127">
        <v>602214</v>
      </c>
      <c r="V127">
        <v>604090</v>
      </c>
      <c r="W127">
        <v>14262105</v>
      </c>
      <c r="X127">
        <v>601804</v>
      </c>
      <c r="Y127">
        <v>2882923</v>
      </c>
      <c r="Z127">
        <v>2405434</v>
      </c>
      <c r="AA127">
        <v>6495692</v>
      </c>
      <c r="AB127">
        <v>928749924</v>
      </c>
      <c r="AC127">
        <v>1584206</v>
      </c>
      <c r="AD127">
        <v>601821</v>
      </c>
      <c r="AE127">
        <v>322216729</v>
      </c>
      <c r="AF127">
        <v>3223761868</v>
      </c>
      <c r="AG127">
        <v>591677</v>
      </c>
      <c r="AH127">
        <v>16564698</v>
      </c>
      <c r="AI127">
        <v>4560314</v>
      </c>
      <c r="AJ127">
        <v>3158827</v>
      </c>
      <c r="AK127">
        <v>1046853</v>
      </c>
      <c r="AL127">
        <v>1954951</v>
      </c>
      <c r="AM127">
        <v>31317644</v>
      </c>
      <c r="AN127">
        <v>25860081</v>
      </c>
      <c r="AO127">
        <v>5514782</v>
      </c>
      <c r="AP127">
        <v>3123210</v>
      </c>
    </row>
    <row r="128" spans="1:42" x14ac:dyDescent="0.3">
      <c r="A128" s="532">
        <v>9001</v>
      </c>
      <c r="B128" t="s">
        <v>377</v>
      </c>
      <c r="C128" t="s">
        <v>378</v>
      </c>
      <c r="D128">
        <v>0</v>
      </c>
      <c r="E128">
        <v>0</v>
      </c>
      <c r="F128">
        <v>2453003</v>
      </c>
      <c r="G128">
        <v>0</v>
      </c>
      <c r="H128">
        <v>0</v>
      </c>
      <c r="I128">
        <v>898429</v>
      </c>
      <c r="J128">
        <v>3027453</v>
      </c>
      <c r="K128">
        <v>0</v>
      </c>
      <c r="L128">
        <v>0</v>
      </c>
      <c r="M128">
        <v>0</v>
      </c>
      <c r="N128">
        <v>0</v>
      </c>
      <c r="O128">
        <v>0</v>
      </c>
      <c r="P128">
        <v>364300</v>
      </c>
      <c r="Q128">
        <v>76932</v>
      </c>
      <c r="R128">
        <v>228719</v>
      </c>
      <c r="S128">
        <v>2576236</v>
      </c>
      <c r="T128">
        <v>223608</v>
      </c>
      <c r="U128">
        <v>0</v>
      </c>
      <c r="V128">
        <v>0</v>
      </c>
      <c r="W128">
        <v>2944209</v>
      </c>
      <c r="X128">
        <v>0</v>
      </c>
      <c r="Y128">
        <v>168173</v>
      </c>
      <c r="Z128">
        <v>214836</v>
      </c>
      <c r="AA128">
        <v>321381</v>
      </c>
      <c r="AB128">
        <v>69787716</v>
      </c>
      <c r="AC128">
        <v>130216</v>
      </c>
      <c r="AD128">
        <v>0</v>
      </c>
      <c r="AE128">
        <v>47212948</v>
      </c>
      <c r="AF128">
        <v>854617495</v>
      </c>
      <c r="AG128">
        <v>0</v>
      </c>
      <c r="AH128">
        <v>2734155</v>
      </c>
      <c r="AI128">
        <v>613896</v>
      </c>
      <c r="AJ128">
        <v>394255</v>
      </c>
      <c r="AK128">
        <v>44382</v>
      </c>
      <c r="AL128">
        <v>227751</v>
      </c>
      <c r="AM128">
        <v>3791174</v>
      </c>
      <c r="AN128">
        <v>0</v>
      </c>
      <c r="AO128">
        <v>0</v>
      </c>
      <c r="AP128">
        <v>307179</v>
      </c>
    </row>
    <row r="129" spans="1:42" x14ac:dyDescent="0.3">
      <c r="A129" s="532">
        <v>9002</v>
      </c>
      <c r="B129" t="s">
        <v>379</v>
      </c>
      <c r="C129" t="s">
        <v>380</v>
      </c>
      <c r="D129">
        <v>0</v>
      </c>
      <c r="E129">
        <v>0</v>
      </c>
      <c r="F129">
        <v>1449263</v>
      </c>
      <c r="G129">
        <v>0</v>
      </c>
      <c r="H129">
        <v>0</v>
      </c>
      <c r="I129">
        <v>22156</v>
      </c>
      <c r="J129">
        <v>159879</v>
      </c>
      <c r="K129">
        <v>0</v>
      </c>
      <c r="L129">
        <v>0</v>
      </c>
      <c r="M129">
        <v>0</v>
      </c>
      <c r="N129">
        <v>0</v>
      </c>
      <c r="O129">
        <v>0</v>
      </c>
      <c r="P129">
        <v>46</v>
      </c>
      <c r="Q129">
        <v>0</v>
      </c>
      <c r="R129">
        <v>98</v>
      </c>
      <c r="S129">
        <v>177957</v>
      </c>
      <c r="T129">
        <v>536</v>
      </c>
      <c r="U129">
        <v>0</v>
      </c>
      <c r="V129">
        <v>0</v>
      </c>
      <c r="W129">
        <v>0</v>
      </c>
      <c r="X129">
        <v>0</v>
      </c>
      <c r="Y129">
        <v>536</v>
      </c>
      <c r="Z129">
        <v>0</v>
      </c>
      <c r="AA129">
        <v>8485</v>
      </c>
      <c r="AB129">
        <v>105500344</v>
      </c>
      <c r="AC129">
        <v>0</v>
      </c>
      <c r="AD129">
        <v>0</v>
      </c>
      <c r="AE129">
        <v>680135</v>
      </c>
      <c r="AF129">
        <v>10382737</v>
      </c>
      <c r="AG129">
        <v>0</v>
      </c>
      <c r="AH129">
        <v>1957</v>
      </c>
      <c r="AI129">
        <v>1210</v>
      </c>
      <c r="AJ129">
        <v>2073</v>
      </c>
      <c r="AK129">
        <v>808</v>
      </c>
      <c r="AL129">
        <v>8294</v>
      </c>
      <c r="AM129">
        <v>89682</v>
      </c>
      <c r="AN129">
        <v>0</v>
      </c>
      <c r="AO129">
        <v>0</v>
      </c>
      <c r="AP129">
        <v>0</v>
      </c>
    </row>
    <row r="130" spans="1:42" x14ac:dyDescent="0.3">
      <c r="A130" s="532">
        <v>9003</v>
      </c>
      <c r="B130" t="s">
        <v>381</v>
      </c>
      <c r="C130" t="s">
        <v>382</v>
      </c>
      <c r="D130">
        <v>0</v>
      </c>
      <c r="E130">
        <v>0</v>
      </c>
      <c r="F130">
        <v>1451148</v>
      </c>
      <c r="G130">
        <v>0</v>
      </c>
      <c r="H130">
        <v>0</v>
      </c>
      <c r="I130">
        <v>22156</v>
      </c>
      <c r="J130">
        <v>3832635</v>
      </c>
      <c r="K130">
        <v>0</v>
      </c>
      <c r="L130">
        <v>0</v>
      </c>
      <c r="M130">
        <v>0</v>
      </c>
      <c r="N130">
        <v>0</v>
      </c>
      <c r="O130">
        <v>0</v>
      </c>
      <c r="P130">
        <v>46</v>
      </c>
      <c r="Q130">
        <v>0</v>
      </c>
      <c r="R130">
        <v>98</v>
      </c>
      <c r="S130">
        <v>177957</v>
      </c>
      <c r="T130">
        <v>68487</v>
      </c>
      <c r="U130">
        <v>0</v>
      </c>
      <c r="V130">
        <v>0</v>
      </c>
      <c r="W130">
        <v>406822</v>
      </c>
      <c r="X130">
        <v>0</v>
      </c>
      <c r="Y130">
        <v>536</v>
      </c>
      <c r="Z130">
        <v>5150</v>
      </c>
      <c r="AA130">
        <v>145620</v>
      </c>
      <c r="AB130">
        <v>129842370</v>
      </c>
      <c r="AC130">
        <v>0</v>
      </c>
      <c r="AD130">
        <v>0</v>
      </c>
      <c r="AE130">
        <v>829516</v>
      </c>
      <c r="AF130">
        <v>13352308</v>
      </c>
      <c r="AG130">
        <v>0</v>
      </c>
      <c r="AH130">
        <v>1957</v>
      </c>
      <c r="AI130">
        <v>2391</v>
      </c>
      <c r="AJ130">
        <v>2673</v>
      </c>
      <c r="AK130">
        <v>808</v>
      </c>
      <c r="AL130">
        <v>8294</v>
      </c>
      <c r="AM130">
        <v>1196239</v>
      </c>
      <c r="AN130">
        <v>0</v>
      </c>
      <c r="AO130">
        <v>0</v>
      </c>
      <c r="AP130">
        <v>0</v>
      </c>
    </row>
    <row r="131" spans="1:42" x14ac:dyDescent="0.3">
      <c r="A131" s="532">
        <v>9004</v>
      </c>
      <c r="B131" t="s">
        <v>383</v>
      </c>
      <c r="C131" t="s">
        <v>384</v>
      </c>
      <c r="D131" t="s">
        <v>154</v>
      </c>
      <c r="E131" t="s">
        <v>154</v>
      </c>
      <c r="F131" t="s">
        <v>154</v>
      </c>
      <c r="G131" t="s">
        <v>154</v>
      </c>
      <c r="H131" t="s">
        <v>154</v>
      </c>
      <c r="I131" t="s">
        <v>154</v>
      </c>
      <c r="J131" t="s">
        <v>154</v>
      </c>
      <c r="K131" t="s">
        <v>154</v>
      </c>
      <c r="L131" t="s">
        <v>154</v>
      </c>
      <c r="M131" t="s">
        <v>154</v>
      </c>
      <c r="N131" t="s">
        <v>154</v>
      </c>
      <c r="O131" t="s">
        <v>154</v>
      </c>
      <c r="P131" t="s">
        <v>154</v>
      </c>
      <c r="Q131" t="s">
        <v>154</v>
      </c>
      <c r="R131" t="s">
        <v>154</v>
      </c>
      <c r="S131" t="s">
        <v>154</v>
      </c>
      <c r="T131" t="s">
        <v>154</v>
      </c>
      <c r="U131" t="s">
        <v>154</v>
      </c>
      <c r="V131" t="s">
        <v>154</v>
      </c>
      <c r="W131" t="s">
        <v>154</v>
      </c>
      <c r="X131" t="s">
        <v>154</v>
      </c>
      <c r="Y131" t="s">
        <v>154</v>
      </c>
      <c r="Z131" t="s">
        <v>154</v>
      </c>
      <c r="AA131" t="s">
        <v>154</v>
      </c>
      <c r="AB131" t="s">
        <v>154</v>
      </c>
      <c r="AC131" t="s">
        <v>154</v>
      </c>
      <c r="AD131" t="s">
        <v>154</v>
      </c>
      <c r="AE131" t="s">
        <v>154</v>
      </c>
      <c r="AF131" t="s">
        <v>154</v>
      </c>
      <c r="AG131" t="s">
        <v>154</v>
      </c>
      <c r="AH131" t="s">
        <v>154</v>
      </c>
      <c r="AI131" t="s">
        <v>154</v>
      </c>
      <c r="AJ131" t="s">
        <v>154</v>
      </c>
      <c r="AK131" t="s">
        <v>154</v>
      </c>
      <c r="AL131" t="s">
        <v>154</v>
      </c>
      <c r="AM131" t="s">
        <v>154</v>
      </c>
      <c r="AN131" t="s">
        <v>154</v>
      </c>
      <c r="AO131" t="s">
        <v>154</v>
      </c>
      <c r="AP131" t="s">
        <v>154</v>
      </c>
    </row>
    <row r="132" spans="1:42" x14ac:dyDescent="0.3">
      <c r="A132" s="532">
        <v>9005</v>
      </c>
      <c r="B132" t="s">
        <v>385</v>
      </c>
      <c r="C132" t="s">
        <v>386</v>
      </c>
      <c r="D132">
        <v>0</v>
      </c>
      <c r="E132">
        <v>0</v>
      </c>
      <c r="F132">
        <v>374091</v>
      </c>
      <c r="G132">
        <v>0</v>
      </c>
      <c r="H132">
        <v>0</v>
      </c>
      <c r="I132">
        <v>263936</v>
      </c>
      <c r="J132">
        <v>1589438</v>
      </c>
      <c r="K132">
        <v>0</v>
      </c>
      <c r="L132">
        <v>0</v>
      </c>
      <c r="M132">
        <v>0</v>
      </c>
      <c r="N132">
        <v>0</v>
      </c>
      <c r="O132">
        <v>0</v>
      </c>
      <c r="P132">
        <v>354254</v>
      </c>
      <c r="Q132">
        <v>43227</v>
      </c>
      <c r="R132">
        <v>225686</v>
      </c>
      <c r="S132">
        <v>1968653</v>
      </c>
      <c r="T132">
        <v>188968</v>
      </c>
      <c r="U132">
        <v>0</v>
      </c>
      <c r="V132">
        <v>0</v>
      </c>
      <c r="W132">
        <v>126704</v>
      </c>
      <c r="X132">
        <v>0</v>
      </c>
      <c r="Y132">
        <v>104635</v>
      </c>
      <c r="Z132">
        <v>209616</v>
      </c>
      <c r="AA132">
        <v>193993</v>
      </c>
      <c r="AB132">
        <v>-3770269</v>
      </c>
      <c r="AC132">
        <v>125429</v>
      </c>
      <c r="AD132">
        <v>0</v>
      </c>
      <c r="AE132">
        <v>20138108</v>
      </c>
      <c r="AF132">
        <v>14386944</v>
      </c>
      <c r="AG132">
        <v>0</v>
      </c>
      <c r="AH132">
        <v>1412776</v>
      </c>
      <c r="AI132">
        <v>88969</v>
      </c>
      <c r="AJ132">
        <v>278078</v>
      </c>
      <c r="AK132">
        <v>26319</v>
      </c>
      <c r="AL132">
        <v>68783</v>
      </c>
      <c r="AM132">
        <v>981984</v>
      </c>
      <c r="AN132">
        <v>0</v>
      </c>
      <c r="AO132">
        <v>0</v>
      </c>
      <c r="AP132">
        <v>297179</v>
      </c>
    </row>
    <row r="133" spans="1:42" x14ac:dyDescent="0.3">
      <c r="A133" s="532">
        <v>9006</v>
      </c>
      <c r="B133" t="s">
        <v>387</v>
      </c>
      <c r="C133" t="s">
        <v>388</v>
      </c>
      <c r="D133">
        <v>0</v>
      </c>
      <c r="E133">
        <v>0</v>
      </c>
      <c r="F133">
        <v>10166410</v>
      </c>
      <c r="G133">
        <v>0</v>
      </c>
      <c r="H133">
        <v>0</v>
      </c>
      <c r="I133">
        <v>306463</v>
      </c>
      <c r="J133">
        <v>2604101</v>
      </c>
      <c r="K133">
        <v>0</v>
      </c>
      <c r="L133">
        <v>0</v>
      </c>
      <c r="M133">
        <v>0</v>
      </c>
      <c r="N133">
        <v>0</v>
      </c>
      <c r="O133">
        <v>0</v>
      </c>
      <c r="P133">
        <v>28219</v>
      </c>
      <c r="Q133">
        <v>0</v>
      </c>
      <c r="R133">
        <v>60143</v>
      </c>
      <c r="S133">
        <v>2979205</v>
      </c>
      <c r="T133">
        <v>170921</v>
      </c>
      <c r="U133">
        <v>0</v>
      </c>
      <c r="V133">
        <v>0</v>
      </c>
      <c r="W133">
        <v>311490</v>
      </c>
      <c r="X133">
        <v>0</v>
      </c>
      <c r="Y133">
        <v>175261</v>
      </c>
      <c r="Z133">
        <v>71728</v>
      </c>
      <c r="AA133">
        <v>742388</v>
      </c>
      <c r="AB133">
        <v>79826769</v>
      </c>
      <c r="AC133">
        <v>13271</v>
      </c>
      <c r="AD133">
        <v>0</v>
      </c>
      <c r="AE133">
        <v>8070101</v>
      </c>
      <c r="AF133">
        <v>24133524</v>
      </c>
      <c r="AG133">
        <v>0</v>
      </c>
      <c r="AH133">
        <v>90519</v>
      </c>
      <c r="AI133">
        <v>64260</v>
      </c>
      <c r="AJ133">
        <v>75756</v>
      </c>
      <c r="AK133">
        <v>15713</v>
      </c>
      <c r="AL133">
        <v>57648</v>
      </c>
      <c r="AM133">
        <v>3051557</v>
      </c>
      <c r="AN133">
        <v>0</v>
      </c>
      <c r="AO133">
        <v>0</v>
      </c>
      <c r="AP133">
        <v>68569</v>
      </c>
    </row>
    <row r="134" spans="1:42" x14ac:dyDescent="0.3">
      <c r="A134" s="532">
        <v>9007</v>
      </c>
      <c r="B134" t="s">
        <v>440</v>
      </c>
      <c r="C134" t="s">
        <v>389</v>
      </c>
      <c r="D134">
        <v>0</v>
      </c>
      <c r="E134">
        <v>0</v>
      </c>
      <c r="F134">
        <v>3.6799999999999999E-2</v>
      </c>
      <c r="G134">
        <v>0</v>
      </c>
      <c r="H134">
        <v>0</v>
      </c>
      <c r="I134">
        <v>0.86119999999999997</v>
      </c>
      <c r="J134">
        <v>0.61040000000000005</v>
      </c>
      <c r="K134">
        <v>0</v>
      </c>
      <c r="L134">
        <v>0</v>
      </c>
      <c r="M134">
        <v>0</v>
      </c>
      <c r="N134">
        <v>0</v>
      </c>
      <c r="O134">
        <v>0</v>
      </c>
      <c r="P134">
        <v>12.553699999999999</v>
      </c>
      <c r="Q134">
        <v>0</v>
      </c>
      <c r="R134">
        <v>3.7524999999999999</v>
      </c>
      <c r="S134">
        <v>0.66080000000000005</v>
      </c>
      <c r="T134">
        <v>1.1055999999999999</v>
      </c>
      <c r="U134">
        <v>0</v>
      </c>
      <c r="V134">
        <v>0</v>
      </c>
      <c r="W134">
        <v>0.40679999999999999</v>
      </c>
      <c r="X134">
        <v>0</v>
      </c>
      <c r="Y134">
        <v>0.59699999999999998</v>
      </c>
      <c r="Z134">
        <v>2.9224000000000001</v>
      </c>
      <c r="AA134">
        <v>0.26129999999999998</v>
      </c>
      <c r="AB134">
        <v>-4.7199999999999999E-2</v>
      </c>
      <c r="AC134">
        <v>9.4513999999999996</v>
      </c>
      <c r="AD134">
        <v>0</v>
      </c>
      <c r="AE134">
        <v>2.4954000000000001</v>
      </c>
      <c r="AF134">
        <v>0.59609999999999996</v>
      </c>
      <c r="AG134">
        <v>0</v>
      </c>
      <c r="AH134">
        <v>15.6075</v>
      </c>
      <c r="AI134">
        <v>1.3845000000000001</v>
      </c>
      <c r="AJ134">
        <v>3.6707000000000001</v>
      </c>
      <c r="AK134">
        <v>1.675</v>
      </c>
      <c r="AL134">
        <v>1.1932</v>
      </c>
      <c r="AM134">
        <v>0.32179999999999997</v>
      </c>
      <c r="AN134">
        <v>0</v>
      </c>
      <c r="AO134">
        <v>0</v>
      </c>
      <c r="AP134">
        <v>4.3339999999999996</v>
      </c>
    </row>
    <row r="135" spans="1:42" x14ac:dyDescent="0.3">
      <c r="A135" s="532">
        <v>9008</v>
      </c>
      <c r="B135" t="s">
        <v>390</v>
      </c>
      <c r="C135" t="s">
        <v>154</v>
      </c>
      <c r="D135">
        <v>2.41</v>
      </c>
      <c r="E135">
        <v>21.25</v>
      </c>
      <c r="F135">
        <v>0</v>
      </c>
      <c r="G135">
        <v>14</v>
      </c>
      <c r="H135">
        <v>0</v>
      </c>
      <c r="I135">
        <v>0</v>
      </c>
      <c r="J135">
        <v>0</v>
      </c>
      <c r="K135">
        <v>34.6</v>
      </c>
      <c r="L135">
        <v>2.9</v>
      </c>
      <c r="M135">
        <v>108.21</v>
      </c>
      <c r="N135">
        <v>2.86</v>
      </c>
      <c r="O135">
        <v>54.62</v>
      </c>
      <c r="P135">
        <v>0</v>
      </c>
      <c r="Q135">
        <v>0</v>
      </c>
      <c r="R135">
        <v>0</v>
      </c>
      <c r="S135">
        <v>0</v>
      </c>
      <c r="T135">
        <v>0</v>
      </c>
      <c r="U135">
        <v>0</v>
      </c>
      <c r="V135">
        <v>0</v>
      </c>
      <c r="W135">
        <v>0</v>
      </c>
      <c r="X135">
        <v>0</v>
      </c>
      <c r="Y135">
        <v>0</v>
      </c>
      <c r="Z135">
        <v>0</v>
      </c>
      <c r="AA135">
        <v>0</v>
      </c>
      <c r="AB135">
        <v>0</v>
      </c>
      <c r="AC135">
        <v>0</v>
      </c>
      <c r="AD135">
        <v>0</v>
      </c>
      <c r="AE135">
        <v>29.1</v>
      </c>
      <c r="AF135">
        <v>1.72</v>
      </c>
      <c r="AG135">
        <v>0</v>
      </c>
      <c r="AH135">
        <v>0</v>
      </c>
      <c r="AI135">
        <v>0</v>
      </c>
      <c r="AJ135">
        <v>0</v>
      </c>
      <c r="AK135">
        <v>0</v>
      </c>
      <c r="AL135">
        <v>0</v>
      </c>
      <c r="AM135">
        <v>0</v>
      </c>
      <c r="AN135">
        <v>23.72</v>
      </c>
      <c r="AO135">
        <v>6.52</v>
      </c>
      <c r="AP135">
        <v>0</v>
      </c>
    </row>
    <row r="136" spans="1:42" x14ac:dyDescent="0.3">
      <c r="A136" s="532">
        <v>9010</v>
      </c>
      <c r="B136" t="s">
        <v>391</v>
      </c>
      <c r="C136" t="s">
        <v>392</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row>
    <row r="137" spans="1:42" x14ac:dyDescent="0.3">
      <c r="A137" s="532">
        <v>9011</v>
      </c>
      <c r="B137" t="s">
        <v>844</v>
      </c>
      <c r="C137" t="s">
        <v>393</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row>
    <row r="138" spans="1:42" x14ac:dyDescent="0.3">
      <c r="A138" s="532">
        <v>9012</v>
      </c>
      <c r="B138" t="s">
        <v>845</v>
      </c>
      <c r="C138" t="s">
        <v>393</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row>
    <row r="139" spans="1:42" x14ac:dyDescent="0.3">
      <c r="A139" s="532">
        <v>9013</v>
      </c>
      <c r="B139" t="s">
        <v>394</v>
      </c>
      <c r="C139" t="s">
        <v>395</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row>
    <row r="140" spans="1:42" x14ac:dyDescent="0.3">
      <c r="A140" s="532">
        <v>9014</v>
      </c>
      <c r="B140" t="s">
        <v>396</v>
      </c>
      <c r="C140" t="s">
        <v>397</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row>
    <row r="141" spans="1:42" x14ac:dyDescent="0.3">
      <c r="A141" s="532">
        <v>9015</v>
      </c>
      <c r="B141" t="s">
        <v>846</v>
      </c>
      <c r="C141" t="s">
        <v>154</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row>
    <row r="142" spans="1:42" x14ac:dyDescent="0.3">
      <c r="A142" s="532">
        <v>9016</v>
      </c>
      <c r="B142" t="s">
        <v>847</v>
      </c>
      <c r="C142" t="s">
        <v>154</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row>
    <row r="143" spans="1:42" x14ac:dyDescent="0.3">
      <c r="A143" s="532">
        <v>9017</v>
      </c>
      <c r="B143" t="s">
        <v>398</v>
      </c>
      <c r="C143" t="s">
        <v>399</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row>
    <row r="144" spans="1:42" x14ac:dyDescent="0.3">
      <c r="A144" s="532">
        <v>9018</v>
      </c>
      <c r="B144" t="s">
        <v>400</v>
      </c>
      <c r="C144" t="s">
        <v>401</v>
      </c>
      <c r="D144">
        <v>0</v>
      </c>
      <c r="E144">
        <v>0</v>
      </c>
      <c r="F144">
        <v>1449263</v>
      </c>
      <c r="G144">
        <v>0</v>
      </c>
      <c r="H144">
        <v>0</v>
      </c>
      <c r="I144">
        <v>9406</v>
      </c>
      <c r="J144">
        <v>157879</v>
      </c>
      <c r="K144">
        <v>0</v>
      </c>
      <c r="L144">
        <v>0</v>
      </c>
      <c r="M144">
        <v>0</v>
      </c>
      <c r="N144">
        <v>0</v>
      </c>
      <c r="O144">
        <v>0</v>
      </c>
      <c r="P144">
        <v>46</v>
      </c>
      <c r="Q144">
        <v>0</v>
      </c>
      <c r="R144">
        <v>98</v>
      </c>
      <c r="S144">
        <v>177957</v>
      </c>
      <c r="T144">
        <v>536</v>
      </c>
      <c r="U144">
        <v>0</v>
      </c>
      <c r="V144">
        <v>0</v>
      </c>
      <c r="W144">
        <v>0</v>
      </c>
      <c r="X144">
        <v>0</v>
      </c>
      <c r="Y144">
        <v>536</v>
      </c>
      <c r="Z144">
        <v>0</v>
      </c>
      <c r="AA144">
        <v>8485</v>
      </c>
      <c r="AB144">
        <v>70538083</v>
      </c>
      <c r="AC144">
        <v>0</v>
      </c>
      <c r="AD144">
        <v>0</v>
      </c>
      <c r="AE144">
        <v>603762</v>
      </c>
      <c r="AF144">
        <v>9952703</v>
      </c>
      <c r="AG144">
        <v>0</v>
      </c>
      <c r="AH144">
        <v>1957</v>
      </c>
      <c r="AI144">
        <v>1210</v>
      </c>
      <c r="AJ144">
        <v>2073</v>
      </c>
      <c r="AK144">
        <v>808</v>
      </c>
      <c r="AL144">
        <v>8294</v>
      </c>
      <c r="AM144">
        <v>65940</v>
      </c>
      <c r="AN144">
        <v>0</v>
      </c>
      <c r="AO144">
        <v>0</v>
      </c>
      <c r="AP144">
        <v>0</v>
      </c>
    </row>
    <row r="145" spans="1:44" x14ac:dyDescent="0.3">
      <c r="A145" s="532">
        <v>9019</v>
      </c>
      <c r="B145" t="s">
        <v>402</v>
      </c>
      <c r="C145" t="s">
        <v>403</v>
      </c>
      <c r="D145">
        <v>0</v>
      </c>
      <c r="E145">
        <v>0</v>
      </c>
      <c r="F145">
        <v>1449263</v>
      </c>
      <c r="G145">
        <v>0</v>
      </c>
      <c r="H145">
        <v>0</v>
      </c>
      <c r="I145">
        <v>9406</v>
      </c>
      <c r="J145">
        <v>157879</v>
      </c>
      <c r="K145">
        <v>0</v>
      </c>
      <c r="L145">
        <v>0</v>
      </c>
      <c r="M145">
        <v>0</v>
      </c>
      <c r="N145">
        <v>0</v>
      </c>
      <c r="O145">
        <v>0</v>
      </c>
      <c r="P145">
        <v>46</v>
      </c>
      <c r="Q145">
        <v>0</v>
      </c>
      <c r="R145">
        <v>98</v>
      </c>
      <c r="S145">
        <v>177957</v>
      </c>
      <c r="T145">
        <v>536</v>
      </c>
      <c r="U145">
        <v>0</v>
      </c>
      <c r="V145">
        <v>0</v>
      </c>
      <c r="W145">
        <v>0</v>
      </c>
      <c r="X145">
        <v>0</v>
      </c>
      <c r="Y145">
        <v>536</v>
      </c>
      <c r="Z145">
        <v>0</v>
      </c>
      <c r="AA145">
        <v>8485</v>
      </c>
      <c r="AB145">
        <v>70538083</v>
      </c>
      <c r="AC145">
        <v>0</v>
      </c>
      <c r="AD145">
        <v>0</v>
      </c>
      <c r="AE145">
        <v>603762</v>
      </c>
      <c r="AF145">
        <v>9952703</v>
      </c>
      <c r="AG145">
        <v>0</v>
      </c>
      <c r="AH145">
        <v>1957</v>
      </c>
      <c r="AI145">
        <v>1210</v>
      </c>
      <c r="AJ145">
        <v>2073</v>
      </c>
      <c r="AK145">
        <v>808</v>
      </c>
      <c r="AL145">
        <v>8294</v>
      </c>
      <c r="AM145">
        <v>65940</v>
      </c>
      <c r="AN145">
        <v>0</v>
      </c>
      <c r="AO145">
        <v>0</v>
      </c>
      <c r="AP145">
        <v>0</v>
      </c>
    </row>
    <row r="146" spans="1:44" x14ac:dyDescent="0.3">
      <c r="AH146"/>
    </row>
    <row r="147" spans="1:44" x14ac:dyDescent="0.3">
      <c r="AH147"/>
    </row>
    <row r="148" spans="1:44" x14ac:dyDescent="0.3">
      <c r="AH148"/>
    </row>
    <row r="149" spans="1:44" x14ac:dyDescent="0.3">
      <c r="AH149"/>
    </row>
    <row r="150" spans="1:44" x14ac:dyDescent="0.3">
      <c r="B150" s="128" t="s">
        <v>404</v>
      </c>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I150" s="128"/>
      <c r="AJ150" s="128"/>
      <c r="AK150" s="128"/>
      <c r="AL150" s="128"/>
      <c r="AM150" s="128"/>
      <c r="AN150" s="128"/>
      <c r="AO150" s="128"/>
      <c r="AP150" s="128"/>
      <c r="AQ150" s="128"/>
      <c r="AR150" s="128"/>
    </row>
    <row r="151" spans="1:44" s="128" customFormat="1" x14ac:dyDescent="0.3">
      <c r="A151" s="532">
        <f>A88</f>
        <v>906</v>
      </c>
      <c r="B151" s="532" t="str">
        <f t="shared" ref="B151:AP151" si="0">B88</f>
        <v>TD-Was a Unmodified Audit Opinion issued?</v>
      </c>
      <c r="C151" s="532"/>
      <c r="D151" s="781">
        <f t="shared" si="0"/>
        <v>1</v>
      </c>
      <c r="E151" s="532">
        <f t="shared" si="0"/>
        <v>1</v>
      </c>
      <c r="F151" s="532">
        <f t="shared" si="0"/>
        <v>1</v>
      </c>
      <c r="G151" s="532">
        <f t="shared" si="0"/>
        <v>1</v>
      </c>
      <c r="H151" s="532">
        <f t="shared" si="0"/>
        <v>1</v>
      </c>
      <c r="I151" s="532">
        <f t="shared" si="0"/>
        <v>1</v>
      </c>
      <c r="J151" s="532">
        <f t="shared" si="0"/>
        <v>1</v>
      </c>
      <c r="K151" s="532">
        <f t="shared" si="0"/>
        <v>1</v>
      </c>
      <c r="L151" s="532">
        <f t="shared" si="0"/>
        <v>1</v>
      </c>
      <c r="M151" s="532">
        <f t="shared" si="0"/>
        <v>1</v>
      </c>
      <c r="N151" s="532">
        <f t="shared" si="0"/>
        <v>1</v>
      </c>
      <c r="O151" s="532">
        <f t="shared" si="0"/>
        <v>1</v>
      </c>
      <c r="P151" s="532">
        <f t="shared" si="0"/>
        <v>1</v>
      </c>
      <c r="Q151" s="532">
        <f t="shared" si="0"/>
        <v>1</v>
      </c>
      <c r="R151" s="532">
        <f t="shared" si="0"/>
        <v>1</v>
      </c>
      <c r="S151" s="532">
        <f t="shared" si="0"/>
        <v>1</v>
      </c>
      <c r="T151" s="532">
        <f t="shared" si="0"/>
        <v>1</v>
      </c>
      <c r="U151" s="532">
        <f t="shared" si="0"/>
        <v>0</v>
      </c>
      <c r="V151" s="532">
        <f t="shared" si="0"/>
        <v>0</v>
      </c>
      <c r="W151" s="532">
        <f t="shared" si="0"/>
        <v>1</v>
      </c>
      <c r="X151" s="532">
        <f t="shared" si="0"/>
        <v>0</v>
      </c>
      <c r="Y151" s="532">
        <f t="shared" si="0"/>
        <v>1</v>
      </c>
      <c r="Z151" s="532">
        <f t="shared" si="0"/>
        <v>1</v>
      </c>
      <c r="AA151" s="532">
        <f t="shared" si="0"/>
        <v>1</v>
      </c>
      <c r="AB151" s="532">
        <f t="shared" si="0"/>
        <v>1</v>
      </c>
      <c r="AC151" s="532">
        <f t="shared" si="0"/>
        <v>1</v>
      </c>
      <c r="AD151" s="532">
        <f t="shared" si="0"/>
        <v>0</v>
      </c>
      <c r="AE151" s="532">
        <f t="shared" si="0"/>
        <v>1</v>
      </c>
      <c r="AF151" s="532">
        <f t="shared" si="0"/>
        <v>1</v>
      </c>
      <c r="AG151" s="532">
        <f t="shared" si="0"/>
        <v>0</v>
      </c>
      <c r="AH151" s="532">
        <f t="shared" si="0"/>
        <v>1</v>
      </c>
      <c r="AI151" s="532">
        <f t="shared" si="0"/>
        <v>1</v>
      </c>
      <c r="AJ151" s="532">
        <f t="shared" si="0"/>
        <v>1</v>
      </c>
      <c r="AK151" s="532">
        <f t="shared" si="0"/>
        <v>1</v>
      </c>
      <c r="AL151" s="532">
        <f t="shared" si="0"/>
        <v>1</v>
      </c>
      <c r="AM151" s="532">
        <f t="shared" si="0"/>
        <v>1</v>
      </c>
      <c r="AN151" s="532">
        <f t="shared" si="0"/>
        <v>1</v>
      </c>
      <c r="AO151" s="532">
        <f t="shared" si="0"/>
        <v>1</v>
      </c>
      <c r="AP151" s="532">
        <f t="shared" si="0"/>
        <v>1</v>
      </c>
    </row>
    <row r="152" spans="1:44" s="128" customFormat="1" x14ac:dyDescent="0.3">
      <c r="A152" s="532">
        <f>A89</f>
        <v>907</v>
      </c>
      <c r="B152" s="532" t="str">
        <f t="shared" ref="B152:AP152" si="1">B89</f>
        <v>TD-Was there a finding for lack of segregation of duties at this unit?</v>
      </c>
      <c r="C152" s="532"/>
      <c r="D152" s="781">
        <f t="shared" si="1"/>
        <v>2</v>
      </c>
      <c r="E152" s="532">
        <f t="shared" si="1"/>
        <v>2</v>
      </c>
      <c r="F152" s="532">
        <f t="shared" si="1"/>
        <v>2</v>
      </c>
      <c r="G152" s="532">
        <f t="shared" si="1"/>
        <v>2</v>
      </c>
      <c r="H152" s="532">
        <f t="shared" si="1"/>
        <v>2</v>
      </c>
      <c r="I152" s="532">
        <f t="shared" si="1"/>
        <v>1</v>
      </c>
      <c r="J152" s="532">
        <f t="shared" si="1"/>
        <v>2</v>
      </c>
      <c r="K152" s="532">
        <f t="shared" si="1"/>
        <v>2</v>
      </c>
      <c r="L152" s="532">
        <f t="shared" si="1"/>
        <v>2</v>
      </c>
      <c r="M152" s="532">
        <f t="shared" si="1"/>
        <v>2</v>
      </c>
      <c r="N152" s="532">
        <f t="shared" si="1"/>
        <v>2</v>
      </c>
      <c r="O152" s="532">
        <f t="shared" si="1"/>
        <v>2</v>
      </c>
      <c r="P152" s="532">
        <f t="shared" si="1"/>
        <v>1</v>
      </c>
      <c r="Q152" s="532">
        <f t="shared" si="1"/>
        <v>2</v>
      </c>
      <c r="R152" s="532">
        <f t="shared" si="1"/>
        <v>2</v>
      </c>
      <c r="S152" s="532">
        <f t="shared" si="1"/>
        <v>2</v>
      </c>
      <c r="T152" s="532">
        <f t="shared" si="1"/>
        <v>2</v>
      </c>
      <c r="U152" s="532">
        <f t="shared" si="1"/>
        <v>0</v>
      </c>
      <c r="V152" s="532">
        <f t="shared" si="1"/>
        <v>0</v>
      </c>
      <c r="W152" s="532">
        <f t="shared" si="1"/>
        <v>2</v>
      </c>
      <c r="X152" s="532">
        <f t="shared" si="1"/>
        <v>0</v>
      </c>
      <c r="Y152" s="532">
        <f t="shared" si="1"/>
        <v>2</v>
      </c>
      <c r="Z152" s="532">
        <f t="shared" si="1"/>
        <v>2</v>
      </c>
      <c r="AA152" s="532">
        <f t="shared" si="1"/>
        <v>1</v>
      </c>
      <c r="AB152" s="532">
        <f t="shared" si="1"/>
        <v>2</v>
      </c>
      <c r="AC152" s="532">
        <f t="shared" si="1"/>
        <v>2</v>
      </c>
      <c r="AD152" s="532">
        <f t="shared" si="1"/>
        <v>0</v>
      </c>
      <c r="AE152" s="532">
        <f t="shared" si="1"/>
        <v>2</v>
      </c>
      <c r="AF152" s="532">
        <f t="shared" si="1"/>
        <v>2</v>
      </c>
      <c r="AG152" s="532">
        <f t="shared" si="1"/>
        <v>0</v>
      </c>
      <c r="AH152" s="532">
        <f t="shared" si="1"/>
        <v>2</v>
      </c>
      <c r="AI152" s="532">
        <f t="shared" si="1"/>
        <v>2</v>
      </c>
      <c r="AJ152" s="532">
        <f t="shared" si="1"/>
        <v>2</v>
      </c>
      <c r="AK152" s="532">
        <f t="shared" si="1"/>
        <v>2</v>
      </c>
      <c r="AL152" s="532">
        <f t="shared" si="1"/>
        <v>2</v>
      </c>
      <c r="AM152" s="532">
        <f t="shared" si="1"/>
        <v>1</v>
      </c>
      <c r="AN152" s="532">
        <f t="shared" si="1"/>
        <v>1</v>
      </c>
      <c r="AO152" s="532">
        <f t="shared" si="1"/>
        <v>2</v>
      </c>
      <c r="AP152" s="532">
        <f t="shared" si="1"/>
        <v>2</v>
      </c>
    </row>
    <row r="153" spans="1:44" x14ac:dyDescent="0.3">
      <c r="A153">
        <f>A114</f>
        <v>1058</v>
      </c>
      <c r="B153" s="128" t="str">
        <f t="shared" ref="B153:AP153" si="2">B114</f>
        <v>Did your audit disclose as a finding any statutory violations? (not including budget violations) (Yes or No)</v>
      </c>
      <c r="C153" s="128"/>
      <c r="D153" s="780">
        <f t="shared" si="2"/>
        <v>2</v>
      </c>
      <c r="E153" s="128">
        <f t="shared" si="2"/>
        <v>2</v>
      </c>
      <c r="F153" s="128">
        <f t="shared" si="2"/>
        <v>2</v>
      </c>
      <c r="G153" s="128">
        <f t="shared" si="2"/>
        <v>2</v>
      </c>
      <c r="H153" s="128">
        <f t="shared" si="2"/>
        <v>2</v>
      </c>
      <c r="I153" s="128">
        <f t="shared" si="2"/>
        <v>2</v>
      </c>
      <c r="J153" s="128">
        <f t="shared" si="2"/>
        <v>2</v>
      </c>
      <c r="K153" s="128">
        <f t="shared" si="2"/>
        <v>2</v>
      </c>
      <c r="L153" s="128">
        <f t="shared" si="2"/>
        <v>2</v>
      </c>
      <c r="M153" s="128">
        <f t="shared" si="2"/>
        <v>2</v>
      </c>
      <c r="N153" s="128">
        <f t="shared" si="2"/>
        <v>2</v>
      </c>
      <c r="O153" s="128">
        <f t="shared" si="2"/>
        <v>1</v>
      </c>
      <c r="P153" s="128">
        <f t="shared" si="2"/>
        <v>2</v>
      </c>
      <c r="Q153" s="128">
        <f t="shared" si="2"/>
        <v>2</v>
      </c>
      <c r="R153" s="128">
        <f t="shared" si="2"/>
        <v>2</v>
      </c>
      <c r="S153" s="128">
        <f t="shared" si="2"/>
        <v>2</v>
      </c>
      <c r="T153" s="128">
        <f t="shared" si="2"/>
        <v>2</v>
      </c>
      <c r="U153" s="128">
        <f t="shared" si="2"/>
        <v>0</v>
      </c>
      <c r="V153" s="128">
        <f t="shared" si="2"/>
        <v>0</v>
      </c>
      <c r="W153" s="128">
        <f t="shared" si="2"/>
        <v>2</v>
      </c>
      <c r="X153" s="128">
        <f t="shared" si="2"/>
        <v>0</v>
      </c>
      <c r="Y153" s="128">
        <f t="shared" si="2"/>
        <v>2</v>
      </c>
      <c r="Z153" s="128">
        <f t="shared" si="2"/>
        <v>2</v>
      </c>
      <c r="AA153" s="128">
        <f t="shared" si="2"/>
        <v>2</v>
      </c>
      <c r="AB153" s="128">
        <f t="shared" si="2"/>
        <v>2</v>
      </c>
      <c r="AC153" s="128">
        <f t="shared" si="2"/>
        <v>2</v>
      </c>
      <c r="AD153" s="128">
        <f t="shared" si="2"/>
        <v>0</v>
      </c>
      <c r="AE153" s="128">
        <f t="shared" si="2"/>
        <v>2</v>
      </c>
      <c r="AF153" s="128">
        <f t="shared" si="2"/>
        <v>2</v>
      </c>
      <c r="AG153" s="128">
        <f t="shared" si="2"/>
        <v>0</v>
      </c>
      <c r="AH153" s="128">
        <f t="shared" si="2"/>
        <v>2</v>
      </c>
      <c r="AI153" s="128">
        <f t="shared" si="2"/>
        <v>2</v>
      </c>
      <c r="AJ153" s="128">
        <f t="shared" si="2"/>
        <v>2</v>
      </c>
      <c r="AK153" s="128">
        <f t="shared" si="2"/>
        <v>2</v>
      </c>
      <c r="AL153" s="128">
        <f t="shared" si="2"/>
        <v>2</v>
      </c>
      <c r="AM153" s="128">
        <f t="shared" si="2"/>
        <v>2</v>
      </c>
      <c r="AN153" s="128">
        <f t="shared" si="2"/>
        <v>1</v>
      </c>
      <c r="AO153" s="128">
        <f t="shared" si="2"/>
        <v>2</v>
      </c>
      <c r="AP153" s="128">
        <f t="shared" si="2"/>
        <v>2</v>
      </c>
    </row>
    <row r="154" spans="1:44" x14ac:dyDescent="0.3">
      <c r="A154">
        <f>A115</f>
        <v>1059</v>
      </c>
      <c r="B154" s="128" t="str">
        <f t="shared" ref="B154:AP154" si="3">B115</f>
        <v>Did the unit have a board-appointed finance officer the entire fiscal year? (Yes or No)?</v>
      </c>
      <c r="C154" s="128"/>
      <c r="D154" s="780">
        <f t="shared" si="3"/>
        <v>1</v>
      </c>
      <c r="E154" s="128">
        <f t="shared" si="3"/>
        <v>1</v>
      </c>
      <c r="F154" s="128">
        <f t="shared" si="3"/>
        <v>1</v>
      </c>
      <c r="G154" s="128">
        <f t="shared" si="3"/>
        <v>1</v>
      </c>
      <c r="H154" s="128">
        <f t="shared" si="3"/>
        <v>1</v>
      </c>
      <c r="I154" s="128">
        <f t="shared" si="3"/>
        <v>1</v>
      </c>
      <c r="J154" s="128">
        <f t="shared" si="3"/>
        <v>1</v>
      </c>
      <c r="K154" s="128">
        <f t="shared" si="3"/>
        <v>1</v>
      </c>
      <c r="L154" s="128">
        <f t="shared" si="3"/>
        <v>1</v>
      </c>
      <c r="M154" s="128">
        <f t="shared" si="3"/>
        <v>1</v>
      </c>
      <c r="N154" s="128">
        <f t="shared" si="3"/>
        <v>1</v>
      </c>
      <c r="O154" s="128">
        <f t="shared" si="3"/>
        <v>1</v>
      </c>
      <c r="P154" s="128">
        <f t="shared" si="3"/>
        <v>1</v>
      </c>
      <c r="Q154" s="128">
        <f t="shared" si="3"/>
        <v>1</v>
      </c>
      <c r="R154" s="128">
        <f t="shared" si="3"/>
        <v>1</v>
      </c>
      <c r="S154" s="128">
        <f t="shared" si="3"/>
        <v>1</v>
      </c>
      <c r="T154" s="128">
        <f t="shared" si="3"/>
        <v>1</v>
      </c>
      <c r="U154" s="128">
        <f t="shared" si="3"/>
        <v>0</v>
      </c>
      <c r="V154" s="128">
        <f t="shared" si="3"/>
        <v>0</v>
      </c>
      <c r="W154" s="128">
        <f t="shared" si="3"/>
        <v>1</v>
      </c>
      <c r="X154" s="128">
        <f t="shared" si="3"/>
        <v>0</v>
      </c>
      <c r="Y154" s="128">
        <f t="shared" si="3"/>
        <v>1</v>
      </c>
      <c r="Z154" s="128">
        <f t="shared" si="3"/>
        <v>1</v>
      </c>
      <c r="AA154" s="128">
        <f t="shared" si="3"/>
        <v>1</v>
      </c>
      <c r="AB154" s="128">
        <f t="shared" si="3"/>
        <v>1</v>
      </c>
      <c r="AC154" s="128">
        <f t="shared" si="3"/>
        <v>1</v>
      </c>
      <c r="AD154" s="128">
        <f t="shared" si="3"/>
        <v>0</v>
      </c>
      <c r="AE154" s="128">
        <f t="shared" si="3"/>
        <v>1</v>
      </c>
      <c r="AF154" s="128">
        <f t="shared" si="3"/>
        <v>1</v>
      </c>
      <c r="AG154" s="128">
        <f t="shared" si="3"/>
        <v>0</v>
      </c>
      <c r="AH154" s="128">
        <f t="shared" si="3"/>
        <v>1</v>
      </c>
      <c r="AI154" s="128">
        <f t="shared" si="3"/>
        <v>1</v>
      </c>
      <c r="AJ154" s="128">
        <f t="shared" si="3"/>
        <v>1</v>
      </c>
      <c r="AK154" s="128">
        <f t="shared" si="3"/>
        <v>1</v>
      </c>
      <c r="AL154" s="128">
        <f t="shared" si="3"/>
        <v>1</v>
      </c>
      <c r="AM154" s="128">
        <f t="shared" si="3"/>
        <v>1</v>
      </c>
      <c r="AN154" s="128">
        <f t="shared" si="3"/>
        <v>1</v>
      </c>
      <c r="AO154" s="128">
        <f t="shared" si="3"/>
        <v>1</v>
      </c>
      <c r="AP154" s="128">
        <f t="shared" si="3"/>
        <v>1</v>
      </c>
    </row>
    <row r="155" spans="1:44" x14ac:dyDescent="0.3">
      <c r="A155">
        <f>A125</f>
        <v>1078</v>
      </c>
      <c r="B155" s="128" t="str">
        <f t="shared" ref="B155:AP155" si="4">B125</f>
        <v>If the answer to 1059 is "No" then was the unit without a board-appointed interim or permanent finance officer for more than 2 weeks at any time in the fiscal year? (Note:  Please include a noncompliance finding related to GS 159-24, GS 159-25(a)(2) or GS</v>
      </c>
      <c r="C155" s="128"/>
      <c r="D155" s="128">
        <f t="shared" si="4"/>
        <v>3</v>
      </c>
      <c r="E155" s="128">
        <f t="shared" si="4"/>
        <v>3</v>
      </c>
      <c r="F155" s="128">
        <f t="shared" si="4"/>
        <v>3</v>
      </c>
      <c r="G155" s="128">
        <f t="shared" si="4"/>
        <v>3</v>
      </c>
      <c r="H155" s="128">
        <f t="shared" si="4"/>
        <v>3</v>
      </c>
      <c r="I155" s="128">
        <f t="shared" si="4"/>
        <v>3</v>
      </c>
      <c r="J155" s="128">
        <f t="shared" si="4"/>
        <v>3</v>
      </c>
      <c r="K155" s="128">
        <f t="shared" si="4"/>
        <v>2</v>
      </c>
      <c r="L155" s="128">
        <f t="shared" si="4"/>
        <v>3</v>
      </c>
      <c r="M155" s="128">
        <f t="shared" si="4"/>
        <v>3</v>
      </c>
      <c r="N155" s="128">
        <f t="shared" si="4"/>
        <v>3</v>
      </c>
      <c r="O155" s="128">
        <f t="shared" si="4"/>
        <v>3</v>
      </c>
      <c r="P155" s="128">
        <f t="shared" si="4"/>
        <v>3</v>
      </c>
      <c r="Q155" s="128">
        <f t="shared" si="4"/>
        <v>3</v>
      </c>
      <c r="R155" s="128">
        <f t="shared" si="4"/>
        <v>3</v>
      </c>
      <c r="S155" s="128">
        <f t="shared" si="4"/>
        <v>3</v>
      </c>
      <c r="T155" s="128">
        <f t="shared" si="4"/>
        <v>3</v>
      </c>
      <c r="U155" s="128">
        <f t="shared" si="4"/>
        <v>0</v>
      </c>
      <c r="V155" s="128">
        <f t="shared" si="4"/>
        <v>0</v>
      </c>
      <c r="W155" s="128">
        <f t="shared" si="4"/>
        <v>3</v>
      </c>
      <c r="X155" s="128">
        <f t="shared" si="4"/>
        <v>0</v>
      </c>
      <c r="Y155" s="128">
        <f t="shared" si="4"/>
        <v>3</v>
      </c>
      <c r="Z155" s="128">
        <f t="shared" si="4"/>
        <v>3</v>
      </c>
      <c r="AA155" s="128">
        <f t="shared" si="4"/>
        <v>3</v>
      </c>
      <c r="AB155" s="128">
        <f t="shared" si="4"/>
        <v>3</v>
      </c>
      <c r="AC155" s="128">
        <f t="shared" si="4"/>
        <v>3</v>
      </c>
      <c r="AD155" s="128">
        <f t="shared" si="4"/>
        <v>0</v>
      </c>
      <c r="AE155" s="128">
        <f t="shared" si="4"/>
        <v>3</v>
      </c>
      <c r="AF155" s="128">
        <f t="shared" si="4"/>
        <v>3</v>
      </c>
      <c r="AG155" s="128">
        <f t="shared" si="4"/>
        <v>0</v>
      </c>
      <c r="AH155" s="128">
        <f t="shared" si="4"/>
        <v>3</v>
      </c>
      <c r="AI155" s="128">
        <f t="shared" si="4"/>
        <v>3</v>
      </c>
      <c r="AJ155" s="128">
        <f t="shared" si="4"/>
        <v>3</v>
      </c>
      <c r="AK155" s="128">
        <f t="shared" si="4"/>
        <v>3</v>
      </c>
      <c r="AL155" s="128">
        <f t="shared" si="4"/>
        <v>3</v>
      </c>
      <c r="AM155" s="128">
        <f t="shared" si="4"/>
        <v>3</v>
      </c>
      <c r="AN155" s="128">
        <f t="shared" si="4"/>
        <v>3</v>
      </c>
      <c r="AO155" s="128">
        <f t="shared" si="4"/>
        <v>3</v>
      </c>
      <c r="AP155" s="128">
        <f t="shared" si="4"/>
        <v>3</v>
      </c>
    </row>
    <row r="156" spans="1:44" x14ac:dyDescent="0.3">
      <c r="A156">
        <f>A117</f>
        <v>1067</v>
      </c>
      <c r="B156" s="128" t="str">
        <f t="shared" ref="B156:AP156" si="5">B117</f>
        <v>Was the finance officer or interim finance officer bonded pursuant to G.S. 159-29 which requires that the finance officer give a true accounting and faithful performance bond in an amount not less than the greater of (1) $50,000 or (2) an amount equal to</v>
      </c>
      <c r="C156" s="128"/>
      <c r="D156" s="128">
        <f t="shared" si="5"/>
        <v>1</v>
      </c>
      <c r="E156" s="128">
        <f t="shared" si="5"/>
        <v>1</v>
      </c>
      <c r="F156" s="128">
        <f t="shared" si="5"/>
        <v>1</v>
      </c>
      <c r="G156" s="128">
        <f t="shared" si="5"/>
        <v>1</v>
      </c>
      <c r="H156" s="128">
        <f t="shared" si="5"/>
        <v>1</v>
      </c>
      <c r="I156" s="128">
        <f t="shared" si="5"/>
        <v>1</v>
      </c>
      <c r="J156" s="128">
        <f t="shared" si="5"/>
        <v>1</v>
      </c>
      <c r="K156" s="128">
        <f t="shared" si="5"/>
        <v>2</v>
      </c>
      <c r="L156" s="128">
        <f t="shared" si="5"/>
        <v>1</v>
      </c>
      <c r="M156" s="128">
        <f t="shared" si="5"/>
        <v>1</v>
      </c>
      <c r="N156" s="128">
        <f t="shared" si="5"/>
        <v>1</v>
      </c>
      <c r="O156" s="128">
        <f t="shared" si="5"/>
        <v>1</v>
      </c>
      <c r="P156" s="128">
        <f t="shared" si="5"/>
        <v>1</v>
      </c>
      <c r="Q156" s="128">
        <f t="shared" si="5"/>
        <v>1</v>
      </c>
      <c r="R156" s="128">
        <f t="shared" si="5"/>
        <v>1</v>
      </c>
      <c r="S156" s="128">
        <f t="shared" si="5"/>
        <v>1</v>
      </c>
      <c r="T156" s="128">
        <f t="shared" si="5"/>
        <v>1</v>
      </c>
      <c r="U156" s="128">
        <f t="shared" si="5"/>
        <v>0</v>
      </c>
      <c r="V156" s="128">
        <f t="shared" si="5"/>
        <v>0</v>
      </c>
      <c r="W156" s="128">
        <f t="shared" si="5"/>
        <v>1</v>
      </c>
      <c r="X156" s="128">
        <f t="shared" si="5"/>
        <v>0</v>
      </c>
      <c r="Y156" s="128">
        <f t="shared" si="5"/>
        <v>1</v>
      </c>
      <c r="Z156" s="128">
        <f t="shared" si="5"/>
        <v>1</v>
      </c>
      <c r="AA156" s="128">
        <f t="shared" si="5"/>
        <v>1</v>
      </c>
      <c r="AB156" s="128">
        <f t="shared" si="5"/>
        <v>1</v>
      </c>
      <c r="AC156" s="128">
        <f t="shared" si="5"/>
        <v>1</v>
      </c>
      <c r="AD156" s="128">
        <f t="shared" si="5"/>
        <v>0</v>
      </c>
      <c r="AE156" s="128">
        <f t="shared" si="5"/>
        <v>1</v>
      </c>
      <c r="AF156" s="128">
        <f t="shared" si="5"/>
        <v>1</v>
      </c>
      <c r="AG156" s="128">
        <f t="shared" si="5"/>
        <v>0</v>
      </c>
      <c r="AH156" s="128">
        <f t="shared" si="5"/>
        <v>1</v>
      </c>
      <c r="AI156" s="128">
        <f t="shared" si="5"/>
        <v>1</v>
      </c>
      <c r="AJ156" s="128">
        <f t="shared" si="5"/>
        <v>1</v>
      </c>
      <c r="AK156" s="128">
        <f t="shared" si="5"/>
        <v>1</v>
      </c>
      <c r="AL156" s="128">
        <f t="shared" si="5"/>
        <v>1</v>
      </c>
      <c r="AM156" s="128">
        <f t="shared" si="5"/>
        <v>1</v>
      </c>
      <c r="AN156" s="128">
        <f t="shared" si="5"/>
        <v>1</v>
      </c>
      <c r="AO156" s="128">
        <f t="shared" si="5"/>
        <v>1</v>
      </c>
      <c r="AP156" s="128">
        <f t="shared" si="5"/>
        <v>1</v>
      </c>
    </row>
    <row r="157" spans="1:44" x14ac:dyDescent="0.3">
      <c r="A157">
        <f>A94</f>
        <v>951</v>
      </c>
      <c r="B157" s="128" t="str">
        <f t="shared" ref="B157:AP157" si="6">B94</f>
        <v>TD-Is there a finding for lack of technical skills, knowledge and experience (SKE) at this unit?</v>
      </c>
      <c r="C157" s="128"/>
      <c r="D157" s="128">
        <f t="shared" si="6"/>
        <v>2</v>
      </c>
      <c r="E157" s="128">
        <f t="shared" si="6"/>
        <v>2</v>
      </c>
      <c r="F157" s="128">
        <f t="shared" si="6"/>
        <v>2</v>
      </c>
      <c r="G157" s="128">
        <f t="shared" si="6"/>
        <v>2</v>
      </c>
      <c r="H157" s="128">
        <f t="shared" si="6"/>
        <v>2</v>
      </c>
      <c r="I157" s="128">
        <f t="shared" si="6"/>
        <v>2</v>
      </c>
      <c r="J157" s="128">
        <f t="shared" si="6"/>
        <v>2</v>
      </c>
      <c r="K157" s="128">
        <f t="shared" si="6"/>
        <v>2</v>
      </c>
      <c r="L157" s="128">
        <f t="shared" si="6"/>
        <v>2</v>
      </c>
      <c r="M157" s="128">
        <f t="shared" si="6"/>
        <v>2</v>
      </c>
      <c r="N157" s="128">
        <f t="shared" si="6"/>
        <v>2</v>
      </c>
      <c r="O157" s="128">
        <f t="shared" si="6"/>
        <v>2</v>
      </c>
      <c r="P157" s="128">
        <f t="shared" si="6"/>
        <v>1</v>
      </c>
      <c r="Q157" s="128">
        <f t="shared" si="6"/>
        <v>2</v>
      </c>
      <c r="R157" s="128">
        <f t="shared" si="6"/>
        <v>2</v>
      </c>
      <c r="S157" s="128">
        <f t="shared" si="6"/>
        <v>2</v>
      </c>
      <c r="T157" s="128">
        <f t="shared" si="6"/>
        <v>2</v>
      </c>
      <c r="U157" s="128">
        <f t="shared" si="6"/>
        <v>0</v>
      </c>
      <c r="V157" s="128">
        <f t="shared" si="6"/>
        <v>0</v>
      </c>
      <c r="W157" s="128">
        <f t="shared" si="6"/>
        <v>2</v>
      </c>
      <c r="X157" s="128">
        <f t="shared" si="6"/>
        <v>0</v>
      </c>
      <c r="Y157" s="128">
        <f t="shared" si="6"/>
        <v>2</v>
      </c>
      <c r="Z157" s="128">
        <f t="shared" si="6"/>
        <v>2</v>
      </c>
      <c r="AA157" s="128">
        <f t="shared" si="6"/>
        <v>2</v>
      </c>
      <c r="AB157" s="128">
        <f t="shared" si="6"/>
        <v>2</v>
      </c>
      <c r="AC157" s="128">
        <f t="shared" si="6"/>
        <v>2</v>
      </c>
      <c r="AD157" s="128">
        <f t="shared" si="6"/>
        <v>0</v>
      </c>
      <c r="AE157" s="128">
        <f t="shared" si="6"/>
        <v>2</v>
      </c>
      <c r="AF157" s="128">
        <f t="shared" si="6"/>
        <v>2</v>
      </c>
      <c r="AG157" s="128">
        <f t="shared" si="6"/>
        <v>0</v>
      </c>
      <c r="AH157" s="128">
        <f t="shared" si="6"/>
        <v>2</v>
      </c>
      <c r="AI157" s="128">
        <f t="shared" si="6"/>
        <v>2</v>
      </c>
      <c r="AJ157" s="128">
        <f t="shared" si="6"/>
        <v>2</v>
      </c>
      <c r="AK157" s="128">
        <f t="shared" si="6"/>
        <v>2</v>
      </c>
      <c r="AL157" s="128">
        <f t="shared" si="6"/>
        <v>2</v>
      </c>
      <c r="AM157" s="128">
        <f t="shared" si="6"/>
        <v>2</v>
      </c>
      <c r="AN157" s="128">
        <f t="shared" si="6"/>
        <v>2</v>
      </c>
      <c r="AO157" s="128">
        <f t="shared" si="6"/>
        <v>2</v>
      </c>
      <c r="AP157" s="128">
        <f t="shared" si="6"/>
        <v>2</v>
      </c>
    </row>
    <row r="158" spans="1:44" x14ac:dyDescent="0.3">
      <c r="A158">
        <f>A96</f>
        <v>953</v>
      </c>
      <c r="B158" s="128" t="str">
        <f t="shared" ref="B158:AP158" si="7">B96</f>
        <v>TD-Is there is a going concern finding noted in the audit report?</v>
      </c>
      <c r="C158" s="128"/>
      <c r="D158" s="128">
        <f t="shared" si="7"/>
        <v>2</v>
      </c>
      <c r="E158" s="128">
        <f t="shared" si="7"/>
        <v>2</v>
      </c>
      <c r="F158" s="128">
        <f t="shared" si="7"/>
        <v>2</v>
      </c>
      <c r="G158" s="128">
        <f t="shared" si="7"/>
        <v>2</v>
      </c>
      <c r="H158" s="128">
        <f t="shared" si="7"/>
        <v>2</v>
      </c>
      <c r="I158" s="128">
        <f t="shared" si="7"/>
        <v>2</v>
      </c>
      <c r="J158" s="128">
        <f t="shared" si="7"/>
        <v>2</v>
      </c>
      <c r="K158" s="128">
        <f t="shared" si="7"/>
        <v>2</v>
      </c>
      <c r="L158" s="128">
        <f t="shared" si="7"/>
        <v>2</v>
      </c>
      <c r="M158" s="128">
        <f t="shared" si="7"/>
        <v>2</v>
      </c>
      <c r="N158" s="128">
        <f t="shared" si="7"/>
        <v>2</v>
      </c>
      <c r="O158" s="128">
        <f t="shared" si="7"/>
        <v>2</v>
      </c>
      <c r="P158" s="128">
        <f t="shared" si="7"/>
        <v>2</v>
      </c>
      <c r="Q158" s="128">
        <f t="shared" si="7"/>
        <v>2</v>
      </c>
      <c r="R158" s="128">
        <f t="shared" si="7"/>
        <v>2</v>
      </c>
      <c r="S158" s="128">
        <f t="shared" si="7"/>
        <v>2</v>
      </c>
      <c r="T158" s="128">
        <f t="shared" si="7"/>
        <v>2</v>
      </c>
      <c r="U158" s="128">
        <f t="shared" si="7"/>
        <v>0</v>
      </c>
      <c r="V158" s="128">
        <f t="shared" si="7"/>
        <v>0</v>
      </c>
      <c r="W158" s="128">
        <f t="shared" si="7"/>
        <v>2</v>
      </c>
      <c r="X158" s="128">
        <f t="shared" si="7"/>
        <v>0</v>
      </c>
      <c r="Y158" s="128">
        <f t="shared" si="7"/>
        <v>2</v>
      </c>
      <c r="Z158" s="128">
        <f t="shared" si="7"/>
        <v>2</v>
      </c>
      <c r="AA158" s="128">
        <f t="shared" si="7"/>
        <v>2</v>
      </c>
      <c r="AB158" s="128">
        <f t="shared" si="7"/>
        <v>2</v>
      </c>
      <c r="AC158" s="128">
        <f t="shared" si="7"/>
        <v>2</v>
      </c>
      <c r="AD158" s="128">
        <f t="shared" si="7"/>
        <v>0</v>
      </c>
      <c r="AE158" s="128">
        <f t="shared" si="7"/>
        <v>2</v>
      </c>
      <c r="AF158" s="128">
        <f t="shared" si="7"/>
        <v>2</v>
      </c>
      <c r="AG158" s="128">
        <f t="shared" si="7"/>
        <v>0</v>
      </c>
      <c r="AH158" s="128">
        <f t="shared" si="7"/>
        <v>2</v>
      </c>
      <c r="AI158" s="128">
        <f t="shared" si="7"/>
        <v>2</v>
      </c>
      <c r="AJ158" s="128">
        <f t="shared" si="7"/>
        <v>2</v>
      </c>
      <c r="AK158" s="128">
        <f t="shared" si="7"/>
        <v>2</v>
      </c>
      <c r="AL158" s="128">
        <f t="shared" si="7"/>
        <v>2</v>
      </c>
      <c r="AM158" s="128">
        <f t="shared" si="7"/>
        <v>2</v>
      </c>
      <c r="AN158" s="128">
        <f t="shared" si="7"/>
        <v>2</v>
      </c>
      <c r="AO158" s="128">
        <f t="shared" si="7"/>
        <v>2</v>
      </c>
      <c r="AP158" s="128">
        <f t="shared" si="7"/>
        <v>1</v>
      </c>
    </row>
    <row r="159" spans="1:44" x14ac:dyDescent="0.3">
      <c r="A159">
        <f>A97</f>
        <v>955</v>
      </c>
      <c r="B159" s="128" t="str">
        <f t="shared" ref="B159:AP159" si="8">B97</f>
        <v>TD-Number of significant deficiency findings (other than in Questions 10-13 )</v>
      </c>
      <c r="C159" s="128"/>
      <c r="D159" s="128">
        <f t="shared" si="8"/>
        <v>0</v>
      </c>
      <c r="E159" s="128">
        <f t="shared" si="8"/>
        <v>0</v>
      </c>
      <c r="F159" s="128">
        <f t="shared" si="8"/>
        <v>0</v>
      </c>
      <c r="G159" s="128">
        <f t="shared" si="8"/>
        <v>0</v>
      </c>
      <c r="H159" s="128">
        <f t="shared" si="8"/>
        <v>0</v>
      </c>
      <c r="I159" s="128">
        <f t="shared" si="8"/>
        <v>0</v>
      </c>
      <c r="J159" s="128">
        <f t="shared" si="8"/>
        <v>0</v>
      </c>
      <c r="K159" s="128">
        <f t="shared" si="8"/>
        <v>0</v>
      </c>
      <c r="L159" s="128">
        <f t="shared" si="8"/>
        <v>0</v>
      </c>
      <c r="M159" s="128">
        <f t="shared" si="8"/>
        <v>1</v>
      </c>
      <c r="N159" s="128">
        <f t="shared" si="8"/>
        <v>0</v>
      </c>
      <c r="O159" s="128">
        <f t="shared" si="8"/>
        <v>0</v>
      </c>
      <c r="P159" s="128">
        <f t="shared" si="8"/>
        <v>0</v>
      </c>
      <c r="Q159" s="128">
        <f t="shared" si="8"/>
        <v>0</v>
      </c>
      <c r="R159" s="128">
        <f t="shared" si="8"/>
        <v>0</v>
      </c>
      <c r="S159" s="128">
        <f t="shared" si="8"/>
        <v>0</v>
      </c>
      <c r="T159" s="128">
        <f t="shared" si="8"/>
        <v>0</v>
      </c>
      <c r="U159" s="128">
        <f t="shared" si="8"/>
        <v>0</v>
      </c>
      <c r="V159" s="128">
        <f t="shared" si="8"/>
        <v>0</v>
      </c>
      <c r="W159" s="128">
        <f t="shared" si="8"/>
        <v>0</v>
      </c>
      <c r="X159" s="128">
        <f t="shared" si="8"/>
        <v>0</v>
      </c>
      <c r="Y159" s="128">
        <f t="shared" si="8"/>
        <v>0</v>
      </c>
      <c r="Z159" s="128">
        <f t="shared" si="8"/>
        <v>0</v>
      </c>
      <c r="AA159" s="128">
        <f t="shared" si="8"/>
        <v>0</v>
      </c>
      <c r="AB159" s="128">
        <f t="shared" si="8"/>
        <v>0</v>
      </c>
      <c r="AC159" s="128">
        <f t="shared" si="8"/>
        <v>0</v>
      </c>
      <c r="AD159" s="128">
        <f t="shared" si="8"/>
        <v>0</v>
      </c>
      <c r="AE159" s="128">
        <f t="shared" si="8"/>
        <v>0</v>
      </c>
      <c r="AF159" s="128">
        <f t="shared" si="8"/>
        <v>0</v>
      </c>
      <c r="AG159" s="128">
        <f t="shared" si="8"/>
        <v>0</v>
      </c>
      <c r="AH159" s="128">
        <f t="shared" si="8"/>
        <v>0</v>
      </c>
      <c r="AI159" s="128">
        <f t="shared" si="8"/>
        <v>0</v>
      </c>
      <c r="AJ159" s="128">
        <f t="shared" si="8"/>
        <v>0</v>
      </c>
      <c r="AK159" s="128">
        <f t="shared" si="8"/>
        <v>0</v>
      </c>
      <c r="AL159" s="128">
        <f t="shared" si="8"/>
        <v>0</v>
      </c>
      <c r="AM159" s="128">
        <f t="shared" si="8"/>
        <v>0</v>
      </c>
      <c r="AN159" s="128">
        <f t="shared" si="8"/>
        <v>0</v>
      </c>
      <c r="AO159" s="128">
        <f t="shared" si="8"/>
        <v>0</v>
      </c>
      <c r="AP159" s="128">
        <f t="shared" si="8"/>
        <v>0</v>
      </c>
    </row>
    <row r="160" spans="1:44" x14ac:dyDescent="0.3">
      <c r="A160" s="128">
        <f>A98</f>
        <v>957</v>
      </c>
      <c r="B160" s="128" t="str">
        <f t="shared" ref="B160:AP160" si="9">B98</f>
        <v>TD-Number of material weaknesses findings (other than in Questions 10-13)</v>
      </c>
      <c r="C160" s="128"/>
      <c r="D160" s="128">
        <f t="shared" si="9"/>
        <v>0</v>
      </c>
      <c r="E160" s="128">
        <f t="shared" si="9"/>
        <v>0</v>
      </c>
      <c r="F160" s="128">
        <f t="shared" si="9"/>
        <v>0</v>
      </c>
      <c r="G160" s="128">
        <f t="shared" si="9"/>
        <v>0</v>
      </c>
      <c r="H160" s="128">
        <f t="shared" si="9"/>
        <v>0</v>
      </c>
      <c r="I160" s="128">
        <f t="shared" si="9"/>
        <v>0</v>
      </c>
      <c r="J160" s="128">
        <f t="shared" si="9"/>
        <v>0</v>
      </c>
      <c r="K160" s="128">
        <f t="shared" si="9"/>
        <v>0</v>
      </c>
      <c r="L160" s="128">
        <f t="shared" si="9"/>
        <v>0</v>
      </c>
      <c r="M160" s="128">
        <f t="shared" si="9"/>
        <v>0</v>
      </c>
      <c r="N160" s="128">
        <f t="shared" si="9"/>
        <v>0</v>
      </c>
      <c r="O160" s="128">
        <f t="shared" si="9"/>
        <v>3</v>
      </c>
      <c r="P160" s="128">
        <f t="shared" si="9"/>
        <v>0</v>
      </c>
      <c r="Q160" s="128">
        <f t="shared" si="9"/>
        <v>0</v>
      </c>
      <c r="R160" s="128">
        <f t="shared" si="9"/>
        <v>0</v>
      </c>
      <c r="S160" s="128">
        <f t="shared" si="9"/>
        <v>0</v>
      </c>
      <c r="T160" s="128">
        <f t="shared" si="9"/>
        <v>0</v>
      </c>
      <c r="U160" s="128">
        <f t="shared" si="9"/>
        <v>0</v>
      </c>
      <c r="V160" s="128">
        <f t="shared" si="9"/>
        <v>0</v>
      </c>
      <c r="W160" s="128">
        <f t="shared" si="9"/>
        <v>0</v>
      </c>
      <c r="X160" s="128">
        <f t="shared" si="9"/>
        <v>0</v>
      </c>
      <c r="Y160" s="128">
        <f t="shared" si="9"/>
        <v>0</v>
      </c>
      <c r="Z160" s="128">
        <f t="shared" si="9"/>
        <v>0</v>
      </c>
      <c r="AA160" s="128">
        <f t="shared" si="9"/>
        <v>0</v>
      </c>
      <c r="AB160" s="128">
        <f t="shared" si="9"/>
        <v>1</v>
      </c>
      <c r="AC160" s="128">
        <f t="shared" si="9"/>
        <v>0</v>
      </c>
      <c r="AD160" s="128">
        <f t="shared" si="9"/>
        <v>0</v>
      </c>
      <c r="AE160" s="128">
        <f t="shared" si="9"/>
        <v>0</v>
      </c>
      <c r="AF160" s="128">
        <f t="shared" si="9"/>
        <v>0</v>
      </c>
      <c r="AG160" s="128">
        <f t="shared" si="9"/>
        <v>0</v>
      </c>
      <c r="AH160" s="128">
        <f t="shared" si="9"/>
        <v>0</v>
      </c>
      <c r="AI160" s="128">
        <f t="shared" si="9"/>
        <v>0</v>
      </c>
      <c r="AJ160" s="128">
        <f t="shared" si="9"/>
        <v>0</v>
      </c>
      <c r="AK160" s="128">
        <f t="shared" si="9"/>
        <v>0</v>
      </c>
      <c r="AL160" s="128">
        <f t="shared" si="9"/>
        <v>0</v>
      </c>
      <c r="AM160" s="128">
        <f t="shared" si="9"/>
        <v>0</v>
      </c>
      <c r="AN160" s="128">
        <f t="shared" si="9"/>
        <v>3</v>
      </c>
      <c r="AO160" s="128">
        <f t="shared" si="9"/>
        <v>0</v>
      </c>
      <c r="AP160" s="128">
        <f t="shared" si="9"/>
        <v>0</v>
      </c>
    </row>
    <row r="161" spans="1:42" x14ac:dyDescent="0.3">
      <c r="A161">
        <f>A105</f>
        <v>973</v>
      </c>
      <c r="B161" s="128" t="str">
        <f t="shared" ref="B161:AP161" si="10">B105</f>
        <v>Were there any issues or other matters presented to the Governing Board regarding internal controls (not already listed as a material weakness or significant deficiency?</v>
      </c>
      <c r="C161" s="128"/>
      <c r="D161" s="128">
        <f t="shared" si="10"/>
        <v>0</v>
      </c>
      <c r="E161" s="128">
        <f t="shared" si="10"/>
        <v>0</v>
      </c>
      <c r="F161" s="128">
        <f t="shared" si="10"/>
        <v>0</v>
      </c>
      <c r="G161" s="128">
        <f t="shared" si="10"/>
        <v>0</v>
      </c>
      <c r="H161" s="128">
        <f t="shared" si="10"/>
        <v>0</v>
      </c>
      <c r="I161" s="128">
        <f t="shared" si="10"/>
        <v>0</v>
      </c>
      <c r="J161" s="128">
        <f t="shared" si="10"/>
        <v>0</v>
      </c>
      <c r="K161" s="128">
        <f t="shared" si="10"/>
        <v>1</v>
      </c>
      <c r="L161" s="128">
        <f t="shared" si="10"/>
        <v>0</v>
      </c>
      <c r="M161" s="128">
        <f t="shared" si="10"/>
        <v>0</v>
      </c>
      <c r="N161" s="128">
        <f t="shared" si="10"/>
        <v>0</v>
      </c>
      <c r="O161" s="128">
        <f t="shared" si="10"/>
        <v>0</v>
      </c>
      <c r="P161" s="128">
        <f t="shared" si="10"/>
        <v>0</v>
      </c>
      <c r="Q161" s="128">
        <f t="shared" si="10"/>
        <v>0</v>
      </c>
      <c r="R161" s="128">
        <f t="shared" si="10"/>
        <v>0</v>
      </c>
      <c r="S161" s="128">
        <f t="shared" si="10"/>
        <v>0</v>
      </c>
      <c r="T161" s="128">
        <f t="shared" si="10"/>
        <v>0</v>
      </c>
      <c r="U161" s="128">
        <f t="shared" si="10"/>
        <v>0</v>
      </c>
      <c r="V161" s="128">
        <f t="shared" si="10"/>
        <v>0</v>
      </c>
      <c r="W161" s="128">
        <f t="shared" si="10"/>
        <v>0</v>
      </c>
      <c r="X161" s="128">
        <f t="shared" si="10"/>
        <v>0</v>
      </c>
      <c r="Y161" s="128">
        <f t="shared" si="10"/>
        <v>0</v>
      </c>
      <c r="Z161" s="128">
        <f t="shared" si="10"/>
        <v>0</v>
      </c>
      <c r="AA161" s="128">
        <f t="shared" si="10"/>
        <v>0</v>
      </c>
      <c r="AB161" s="128">
        <f t="shared" si="10"/>
        <v>0</v>
      </c>
      <c r="AC161" s="128">
        <f t="shared" si="10"/>
        <v>0</v>
      </c>
      <c r="AD161" s="128">
        <f t="shared" si="10"/>
        <v>0</v>
      </c>
      <c r="AE161" s="128">
        <f t="shared" si="10"/>
        <v>0</v>
      </c>
      <c r="AF161" s="128">
        <f t="shared" si="10"/>
        <v>0</v>
      </c>
      <c r="AG161" s="128">
        <f t="shared" si="10"/>
        <v>0</v>
      </c>
      <c r="AH161" s="128">
        <f t="shared" si="10"/>
        <v>0</v>
      </c>
      <c r="AI161" s="128">
        <f t="shared" si="10"/>
        <v>0</v>
      </c>
      <c r="AJ161" s="128">
        <f t="shared" si="10"/>
        <v>0</v>
      </c>
      <c r="AK161" s="128">
        <f t="shared" si="10"/>
        <v>0</v>
      </c>
      <c r="AL161" s="128">
        <f t="shared" si="10"/>
        <v>0</v>
      </c>
      <c r="AM161" s="128">
        <f t="shared" si="10"/>
        <v>0</v>
      </c>
      <c r="AN161" s="128">
        <f t="shared" si="10"/>
        <v>0</v>
      </c>
      <c r="AO161" s="128">
        <f t="shared" si="10"/>
        <v>0</v>
      </c>
      <c r="AP161" s="128">
        <f t="shared" si="10"/>
        <v>0</v>
      </c>
    </row>
    <row r="162" spans="1:42" x14ac:dyDescent="0.3">
      <c r="A162">
        <f>A99</f>
        <v>959</v>
      </c>
      <c r="B162" s="128" t="str">
        <f t="shared" ref="B162:AP162" si="11">B99</f>
        <v>TD-Did unit have their debt service payments restructured in this fiscal year? (does not include refinancings designed to take advantage of lower interest rates)</v>
      </c>
      <c r="C162" s="128"/>
      <c r="D162" s="128">
        <f t="shared" si="11"/>
        <v>2</v>
      </c>
      <c r="E162" s="128">
        <f t="shared" si="11"/>
        <v>2</v>
      </c>
      <c r="F162" s="128">
        <f t="shared" si="11"/>
        <v>3</v>
      </c>
      <c r="G162" s="128">
        <f t="shared" si="11"/>
        <v>3</v>
      </c>
      <c r="H162" s="128">
        <f t="shared" si="11"/>
        <v>3</v>
      </c>
      <c r="I162" s="128">
        <f t="shared" si="11"/>
        <v>2</v>
      </c>
      <c r="J162" s="128">
        <f t="shared" si="11"/>
        <v>2</v>
      </c>
      <c r="K162" s="128">
        <f t="shared" si="11"/>
        <v>3</v>
      </c>
      <c r="L162" s="128">
        <f t="shared" si="11"/>
        <v>2</v>
      </c>
      <c r="M162" s="128">
        <f t="shared" si="11"/>
        <v>3</v>
      </c>
      <c r="N162" s="128">
        <f t="shared" si="11"/>
        <v>2</v>
      </c>
      <c r="O162" s="128">
        <f t="shared" si="11"/>
        <v>3</v>
      </c>
      <c r="P162" s="128">
        <f t="shared" si="11"/>
        <v>3</v>
      </c>
      <c r="Q162" s="128">
        <f t="shared" si="11"/>
        <v>2</v>
      </c>
      <c r="R162" s="128">
        <f t="shared" si="11"/>
        <v>3</v>
      </c>
      <c r="S162" s="128">
        <f t="shared" si="11"/>
        <v>3</v>
      </c>
      <c r="T162" s="128">
        <f t="shared" si="11"/>
        <v>2</v>
      </c>
      <c r="U162" s="128">
        <f t="shared" si="11"/>
        <v>0</v>
      </c>
      <c r="V162" s="128">
        <f t="shared" si="11"/>
        <v>0</v>
      </c>
      <c r="W162" s="128">
        <f t="shared" si="11"/>
        <v>3</v>
      </c>
      <c r="X162" s="128">
        <f t="shared" si="11"/>
        <v>0</v>
      </c>
      <c r="Y162" s="128">
        <f t="shared" si="11"/>
        <v>3</v>
      </c>
      <c r="Z162" s="128">
        <f t="shared" si="11"/>
        <v>3</v>
      </c>
      <c r="AA162" s="128">
        <f t="shared" si="11"/>
        <v>3</v>
      </c>
      <c r="AB162" s="128">
        <f t="shared" si="11"/>
        <v>3</v>
      </c>
      <c r="AC162" s="128">
        <f t="shared" si="11"/>
        <v>2</v>
      </c>
      <c r="AD162" s="128">
        <f t="shared" si="11"/>
        <v>0</v>
      </c>
      <c r="AE162" s="128">
        <f t="shared" si="11"/>
        <v>3</v>
      </c>
      <c r="AF162" s="128">
        <f t="shared" si="11"/>
        <v>2</v>
      </c>
      <c r="AG162" s="128">
        <f t="shared" si="11"/>
        <v>0</v>
      </c>
      <c r="AH162" s="128">
        <f t="shared" si="11"/>
        <v>2</v>
      </c>
      <c r="AI162" s="128">
        <f t="shared" si="11"/>
        <v>2</v>
      </c>
      <c r="AJ162" s="128">
        <f t="shared" si="11"/>
        <v>2</v>
      </c>
      <c r="AK162" s="128">
        <f t="shared" si="11"/>
        <v>2</v>
      </c>
      <c r="AL162" s="128">
        <f t="shared" si="11"/>
        <v>2</v>
      </c>
      <c r="AM162" s="128">
        <f t="shared" si="11"/>
        <v>2</v>
      </c>
      <c r="AN162" s="128">
        <f t="shared" si="11"/>
        <v>3</v>
      </c>
      <c r="AO162" s="128">
        <f t="shared" si="11"/>
        <v>3</v>
      </c>
      <c r="AP162" s="128">
        <f t="shared" si="11"/>
        <v>3</v>
      </c>
    </row>
    <row r="163" spans="1:42" x14ac:dyDescent="0.3">
      <c r="A163">
        <f>A106</f>
        <v>974</v>
      </c>
      <c r="B163" s="128" t="str">
        <f t="shared" ref="B163:AP163" si="12">B106</f>
        <v>Did the Unit have any of the following occur:
1.  Were any debt service payments deferred or restructured in this fiscal year? (does not include refinancings designed to take advantage of lower interest rates)
2.  Bond covenants were not met
3.  Debt serv</v>
      </c>
      <c r="C163" s="128"/>
      <c r="D163" s="128">
        <f t="shared" si="12"/>
        <v>2</v>
      </c>
      <c r="E163" s="128">
        <f t="shared" si="12"/>
        <v>2</v>
      </c>
      <c r="F163" s="128">
        <f t="shared" si="12"/>
        <v>3</v>
      </c>
      <c r="G163" s="128">
        <f t="shared" si="12"/>
        <v>3</v>
      </c>
      <c r="H163" s="128">
        <f t="shared" si="12"/>
        <v>3</v>
      </c>
      <c r="I163" s="128">
        <f t="shared" si="12"/>
        <v>2</v>
      </c>
      <c r="J163" s="128">
        <f t="shared" si="12"/>
        <v>2</v>
      </c>
      <c r="K163" s="128">
        <f t="shared" si="12"/>
        <v>3</v>
      </c>
      <c r="L163" s="128">
        <f t="shared" si="12"/>
        <v>2</v>
      </c>
      <c r="M163" s="128">
        <f t="shared" si="12"/>
        <v>3</v>
      </c>
      <c r="N163" s="128">
        <f t="shared" si="12"/>
        <v>2</v>
      </c>
      <c r="O163" s="128">
        <f t="shared" si="12"/>
        <v>3</v>
      </c>
      <c r="P163" s="128">
        <f t="shared" si="12"/>
        <v>3</v>
      </c>
      <c r="Q163" s="128">
        <f t="shared" si="12"/>
        <v>2</v>
      </c>
      <c r="R163" s="128">
        <f t="shared" si="12"/>
        <v>3</v>
      </c>
      <c r="S163" s="128">
        <f t="shared" si="12"/>
        <v>3</v>
      </c>
      <c r="T163" s="128">
        <f t="shared" si="12"/>
        <v>2</v>
      </c>
      <c r="U163" s="128">
        <f t="shared" si="12"/>
        <v>0</v>
      </c>
      <c r="V163" s="128">
        <f t="shared" si="12"/>
        <v>0</v>
      </c>
      <c r="W163" s="128">
        <f t="shared" si="12"/>
        <v>3</v>
      </c>
      <c r="X163" s="128">
        <f t="shared" si="12"/>
        <v>0</v>
      </c>
      <c r="Y163" s="128">
        <f t="shared" si="12"/>
        <v>3</v>
      </c>
      <c r="Z163" s="128">
        <f t="shared" si="12"/>
        <v>3</v>
      </c>
      <c r="AA163" s="128">
        <f t="shared" si="12"/>
        <v>3</v>
      </c>
      <c r="AB163" s="128">
        <f t="shared" si="12"/>
        <v>3</v>
      </c>
      <c r="AC163" s="128">
        <f t="shared" si="12"/>
        <v>2</v>
      </c>
      <c r="AD163" s="128">
        <f t="shared" si="12"/>
        <v>0</v>
      </c>
      <c r="AE163" s="128">
        <f t="shared" si="12"/>
        <v>3</v>
      </c>
      <c r="AF163" s="128">
        <f t="shared" si="12"/>
        <v>3</v>
      </c>
      <c r="AG163" s="128">
        <f t="shared" si="12"/>
        <v>0</v>
      </c>
      <c r="AH163" s="128">
        <f t="shared" si="12"/>
        <v>2</v>
      </c>
      <c r="AI163" s="128">
        <f t="shared" si="12"/>
        <v>2</v>
      </c>
      <c r="AJ163" s="128">
        <f t="shared" si="12"/>
        <v>2</v>
      </c>
      <c r="AK163" s="128">
        <f t="shared" si="12"/>
        <v>2</v>
      </c>
      <c r="AL163" s="128">
        <f t="shared" si="12"/>
        <v>2</v>
      </c>
      <c r="AM163" s="128">
        <f t="shared" si="12"/>
        <v>2</v>
      </c>
      <c r="AN163" s="128">
        <f t="shared" si="12"/>
        <v>3</v>
      </c>
      <c r="AO163" s="128">
        <f t="shared" si="12"/>
        <v>3</v>
      </c>
      <c r="AP163" s="128">
        <f t="shared" si="12"/>
        <v>3</v>
      </c>
    </row>
    <row r="164" spans="1:42" x14ac:dyDescent="0.3">
      <c r="A164" s="128">
        <f>A107</f>
        <v>975</v>
      </c>
      <c r="B164" s="128" t="str">
        <f t="shared" ref="B164:AP164" si="13">B107</f>
        <v>Does the Performance Indicator Print worksheet in this workbook have a red shaded cell?</v>
      </c>
      <c r="C164" s="128"/>
      <c r="D164" s="128">
        <f t="shared" si="13"/>
        <v>2</v>
      </c>
      <c r="E164" s="128">
        <f t="shared" si="13"/>
        <v>2</v>
      </c>
      <c r="F164" s="128">
        <f t="shared" si="13"/>
        <v>2</v>
      </c>
      <c r="G164" s="128">
        <f t="shared" si="13"/>
        <v>2</v>
      </c>
      <c r="H164" s="128">
        <f t="shared" si="13"/>
        <v>2</v>
      </c>
      <c r="I164" s="128">
        <f t="shared" si="13"/>
        <v>1</v>
      </c>
      <c r="J164" s="128">
        <f t="shared" si="13"/>
        <v>2</v>
      </c>
      <c r="K164" s="128">
        <f t="shared" si="13"/>
        <v>1</v>
      </c>
      <c r="L164" s="128">
        <f t="shared" si="13"/>
        <v>2</v>
      </c>
      <c r="M164" s="128">
        <f t="shared" si="13"/>
        <v>1</v>
      </c>
      <c r="N164" s="128">
        <f t="shared" si="13"/>
        <v>2</v>
      </c>
      <c r="O164" s="128">
        <f t="shared" si="13"/>
        <v>1</v>
      </c>
      <c r="P164" s="128">
        <f t="shared" si="13"/>
        <v>2</v>
      </c>
      <c r="Q164" s="128">
        <f t="shared" si="13"/>
        <v>2</v>
      </c>
      <c r="R164" s="128">
        <f t="shared" si="13"/>
        <v>1</v>
      </c>
      <c r="S164" s="128">
        <f t="shared" si="13"/>
        <v>2</v>
      </c>
      <c r="T164" s="128">
        <f t="shared" si="13"/>
        <v>2</v>
      </c>
      <c r="U164" s="128">
        <f t="shared" si="13"/>
        <v>0</v>
      </c>
      <c r="V164" s="128">
        <f t="shared" si="13"/>
        <v>0</v>
      </c>
      <c r="W164" s="128">
        <f t="shared" si="13"/>
        <v>2</v>
      </c>
      <c r="X164" s="128">
        <f t="shared" si="13"/>
        <v>0</v>
      </c>
      <c r="Y164" s="128">
        <f t="shared" si="13"/>
        <v>2</v>
      </c>
      <c r="Z164" s="128">
        <f t="shared" si="13"/>
        <v>2</v>
      </c>
      <c r="AA164" s="128">
        <f t="shared" si="13"/>
        <v>2</v>
      </c>
      <c r="AB164" s="128">
        <f t="shared" si="13"/>
        <v>1</v>
      </c>
      <c r="AC164" s="128">
        <f t="shared" si="13"/>
        <v>1</v>
      </c>
      <c r="AD164" s="128">
        <f t="shared" si="13"/>
        <v>0</v>
      </c>
      <c r="AE164" s="128">
        <f t="shared" si="13"/>
        <v>2</v>
      </c>
      <c r="AF164" s="128">
        <f t="shared" si="13"/>
        <v>2</v>
      </c>
      <c r="AG164" s="128">
        <f t="shared" si="13"/>
        <v>0</v>
      </c>
      <c r="AH164" s="128">
        <f t="shared" si="13"/>
        <v>2</v>
      </c>
      <c r="AI164" s="128">
        <f t="shared" si="13"/>
        <v>2</v>
      </c>
      <c r="AJ164" s="128">
        <f t="shared" si="13"/>
        <v>2</v>
      </c>
      <c r="AK164" s="128">
        <f t="shared" si="13"/>
        <v>2</v>
      </c>
      <c r="AL164" s="128">
        <f t="shared" si="13"/>
        <v>2</v>
      </c>
      <c r="AM164" s="128">
        <f t="shared" si="13"/>
        <v>2</v>
      </c>
      <c r="AN164" s="128">
        <f t="shared" si="13"/>
        <v>1</v>
      </c>
      <c r="AO164" s="128">
        <f t="shared" si="13"/>
        <v>2</v>
      </c>
      <c r="AP164" s="128">
        <f t="shared" si="13"/>
        <v>2</v>
      </c>
    </row>
    <row r="165" spans="1:42" x14ac:dyDescent="0.3">
      <c r="A165">
        <f>A118</f>
        <v>1068</v>
      </c>
      <c r="B165" s="128" t="str">
        <f t="shared" ref="B165:AP168" si="14">B118</f>
        <v>Does the unit have a self-insurance fund?</v>
      </c>
      <c r="C165" s="128"/>
      <c r="D165" s="128">
        <f t="shared" si="14"/>
        <v>2</v>
      </c>
      <c r="E165" s="128">
        <f t="shared" si="14"/>
        <v>2</v>
      </c>
      <c r="F165" s="128">
        <f t="shared" si="14"/>
        <v>2</v>
      </c>
      <c r="G165" s="128">
        <f t="shared" si="14"/>
        <v>2</v>
      </c>
      <c r="H165" s="128">
        <f t="shared" si="14"/>
        <v>2</v>
      </c>
      <c r="I165" s="128">
        <f t="shared" si="14"/>
        <v>2</v>
      </c>
      <c r="J165" s="128">
        <f t="shared" si="14"/>
        <v>2</v>
      </c>
      <c r="K165" s="128">
        <f t="shared" si="14"/>
        <v>2</v>
      </c>
      <c r="L165" s="128">
        <f t="shared" si="14"/>
        <v>2</v>
      </c>
      <c r="M165" s="128">
        <f t="shared" si="14"/>
        <v>2</v>
      </c>
      <c r="N165" s="128">
        <f t="shared" si="14"/>
        <v>2</v>
      </c>
      <c r="O165" s="128">
        <f t="shared" si="14"/>
        <v>2</v>
      </c>
      <c r="P165" s="128">
        <f t="shared" si="14"/>
        <v>2</v>
      </c>
      <c r="Q165" s="128">
        <f t="shared" si="14"/>
        <v>2</v>
      </c>
      <c r="R165" s="128">
        <f t="shared" si="14"/>
        <v>2</v>
      </c>
      <c r="S165" s="128">
        <f t="shared" si="14"/>
        <v>2</v>
      </c>
      <c r="T165" s="128">
        <f t="shared" si="14"/>
        <v>2</v>
      </c>
      <c r="U165" s="128">
        <f t="shared" si="14"/>
        <v>0</v>
      </c>
      <c r="V165" s="128">
        <f t="shared" si="14"/>
        <v>0</v>
      </c>
      <c r="W165" s="128">
        <f t="shared" si="14"/>
        <v>2</v>
      </c>
      <c r="X165" s="128">
        <f t="shared" si="14"/>
        <v>0</v>
      </c>
      <c r="Y165" s="128">
        <f t="shared" si="14"/>
        <v>2</v>
      </c>
      <c r="Z165" s="128">
        <f t="shared" si="14"/>
        <v>2</v>
      </c>
      <c r="AA165" s="128">
        <f t="shared" si="14"/>
        <v>2</v>
      </c>
      <c r="AB165" s="128">
        <f t="shared" si="14"/>
        <v>2</v>
      </c>
      <c r="AC165" s="128">
        <f t="shared" si="14"/>
        <v>2</v>
      </c>
      <c r="AD165" s="128">
        <f t="shared" si="14"/>
        <v>0</v>
      </c>
      <c r="AE165" s="128">
        <f t="shared" si="14"/>
        <v>2</v>
      </c>
      <c r="AF165" s="128">
        <f t="shared" si="14"/>
        <v>2</v>
      </c>
      <c r="AG165" s="128">
        <f t="shared" si="14"/>
        <v>0</v>
      </c>
      <c r="AH165" s="128">
        <f t="shared" si="14"/>
        <v>2</v>
      </c>
      <c r="AI165" s="128">
        <f t="shared" si="14"/>
        <v>2</v>
      </c>
      <c r="AJ165" s="128">
        <f t="shared" si="14"/>
        <v>2</v>
      </c>
      <c r="AK165" s="128">
        <f t="shared" si="14"/>
        <v>2</v>
      </c>
      <c r="AL165" s="128">
        <f t="shared" si="14"/>
        <v>2</v>
      </c>
      <c r="AM165" s="128">
        <f t="shared" si="14"/>
        <v>2</v>
      </c>
      <c r="AN165" s="128">
        <f t="shared" si="14"/>
        <v>2</v>
      </c>
      <c r="AO165" s="128">
        <f t="shared" si="14"/>
        <v>2</v>
      </c>
      <c r="AP165" s="128">
        <f t="shared" si="14"/>
        <v>2</v>
      </c>
    </row>
    <row r="166" spans="1:42" x14ac:dyDescent="0.3">
      <c r="A166" s="128">
        <f t="shared" ref="A166:P168" si="15">A119</f>
        <v>1069</v>
      </c>
      <c r="B166" s="128" t="str">
        <f t="shared" si="15"/>
        <v>If the unit is self-insured for employee health care, does the unit use a qualified consultant to establish rates and appropriate reserve levels?</v>
      </c>
      <c r="C166" s="128"/>
      <c r="D166" s="128">
        <f t="shared" si="15"/>
        <v>2</v>
      </c>
      <c r="E166" s="128">
        <f t="shared" si="15"/>
        <v>2</v>
      </c>
      <c r="F166" s="128">
        <f t="shared" si="15"/>
        <v>2</v>
      </c>
      <c r="G166" s="128">
        <f t="shared" si="15"/>
        <v>2</v>
      </c>
      <c r="H166" s="128">
        <f t="shared" si="15"/>
        <v>2</v>
      </c>
      <c r="I166" s="128">
        <f t="shared" si="15"/>
        <v>2</v>
      </c>
      <c r="J166" s="128">
        <f t="shared" si="15"/>
        <v>2</v>
      </c>
      <c r="K166" s="128">
        <f t="shared" si="15"/>
        <v>2</v>
      </c>
      <c r="L166" s="128">
        <f t="shared" si="15"/>
        <v>2</v>
      </c>
      <c r="M166" s="128">
        <f t="shared" si="15"/>
        <v>2</v>
      </c>
      <c r="N166" s="128">
        <f t="shared" si="15"/>
        <v>2</v>
      </c>
      <c r="O166" s="128">
        <f t="shared" si="15"/>
        <v>2</v>
      </c>
      <c r="P166" s="128">
        <f t="shared" si="15"/>
        <v>2</v>
      </c>
      <c r="Q166" s="128">
        <f t="shared" si="14"/>
        <v>2</v>
      </c>
      <c r="R166" s="128">
        <f t="shared" si="14"/>
        <v>2</v>
      </c>
      <c r="S166" s="128">
        <f t="shared" si="14"/>
        <v>2</v>
      </c>
      <c r="T166" s="128">
        <f t="shared" si="14"/>
        <v>2</v>
      </c>
      <c r="U166" s="128">
        <f t="shared" si="14"/>
        <v>0</v>
      </c>
      <c r="V166" s="128">
        <f t="shared" si="14"/>
        <v>0</v>
      </c>
      <c r="W166" s="128">
        <f t="shared" si="14"/>
        <v>2</v>
      </c>
      <c r="X166" s="128">
        <f t="shared" si="14"/>
        <v>0</v>
      </c>
      <c r="Y166" s="128">
        <f t="shared" si="14"/>
        <v>2</v>
      </c>
      <c r="Z166" s="128">
        <f t="shared" si="14"/>
        <v>2</v>
      </c>
      <c r="AA166" s="128">
        <f t="shared" si="14"/>
        <v>2</v>
      </c>
      <c r="AB166" s="128">
        <f t="shared" si="14"/>
        <v>2</v>
      </c>
      <c r="AC166" s="128">
        <f t="shared" si="14"/>
        <v>2</v>
      </c>
      <c r="AD166" s="128">
        <f t="shared" si="14"/>
        <v>0</v>
      </c>
      <c r="AE166" s="128">
        <f t="shared" si="14"/>
        <v>2</v>
      </c>
      <c r="AF166" s="128">
        <f t="shared" si="14"/>
        <v>2</v>
      </c>
      <c r="AG166" s="128">
        <f t="shared" si="14"/>
        <v>0</v>
      </c>
      <c r="AH166" s="128">
        <f t="shared" si="14"/>
        <v>2</v>
      </c>
      <c r="AI166" s="128">
        <f t="shared" si="14"/>
        <v>2</v>
      </c>
      <c r="AJ166" s="128">
        <f t="shared" si="14"/>
        <v>2</v>
      </c>
      <c r="AK166" s="128">
        <f t="shared" si="14"/>
        <v>2</v>
      </c>
      <c r="AL166" s="128">
        <f t="shared" si="14"/>
        <v>2</v>
      </c>
      <c r="AM166" s="128">
        <f t="shared" si="14"/>
        <v>2</v>
      </c>
      <c r="AN166" s="128">
        <f t="shared" si="14"/>
        <v>2</v>
      </c>
      <c r="AO166" s="128">
        <f t="shared" si="14"/>
        <v>2</v>
      </c>
      <c r="AP166" s="128">
        <f t="shared" si="14"/>
        <v>2</v>
      </c>
    </row>
    <row r="167" spans="1:42" x14ac:dyDescent="0.3">
      <c r="A167" s="128">
        <f t="shared" si="15"/>
        <v>1070</v>
      </c>
      <c r="B167" s="128" t="str">
        <f t="shared" si="14"/>
        <v>Does the Unit have a non-state administrered pension plan?</v>
      </c>
      <c r="C167" s="128"/>
      <c r="D167" s="128">
        <f t="shared" si="14"/>
        <v>2</v>
      </c>
      <c r="E167" s="128">
        <f t="shared" si="14"/>
        <v>2</v>
      </c>
      <c r="F167" s="128">
        <f t="shared" si="14"/>
        <v>2</v>
      </c>
      <c r="G167" s="128">
        <f t="shared" si="14"/>
        <v>2</v>
      </c>
      <c r="H167" s="128">
        <f t="shared" si="14"/>
        <v>2</v>
      </c>
      <c r="I167" s="128">
        <f t="shared" si="14"/>
        <v>2</v>
      </c>
      <c r="J167" s="128">
        <f t="shared" si="14"/>
        <v>2</v>
      </c>
      <c r="K167" s="128">
        <f t="shared" si="14"/>
        <v>2</v>
      </c>
      <c r="L167" s="128">
        <f t="shared" si="14"/>
        <v>2</v>
      </c>
      <c r="M167" s="128">
        <f t="shared" si="14"/>
        <v>2</v>
      </c>
      <c r="N167" s="128">
        <f t="shared" si="14"/>
        <v>2</v>
      </c>
      <c r="O167" s="128">
        <f t="shared" si="14"/>
        <v>2</v>
      </c>
      <c r="P167" s="128">
        <f t="shared" si="14"/>
        <v>2</v>
      </c>
      <c r="Q167" s="128">
        <f t="shared" si="14"/>
        <v>2</v>
      </c>
      <c r="R167" s="128">
        <f t="shared" si="14"/>
        <v>2</v>
      </c>
      <c r="S167" s="128">
        <f t="shared" si="14"/>
        <v>2</v>
      </c>
      <c r="T167" s="128">
        <f t="shared" si="14"/>
        <v>2</v>
      </c>
      <c r="U167" s="128">
        <f t="shared" si="14"/>
        <v>0</v>
      </c>
      <c r="V167" s="128">
        <f t="shared" si="14"/>
        <v>0</v>
      </c>
      <c r="W167" s="128">
        <f t="shared" si="14"/>
        <v>2</v>
      </c>
      <c r="X167" s="128">
        <f t="shared" si="14"/>
        <v>0</v>
      </c>
      <c r="Y167" s="128">
        <f t="shared" si="14"/>
        <v>2</v>
      </c>
      <c r="Z167" s="128">
        <f t="shared" si="14"/>
        <v>2</v>
      </c>
      <c r="AA167" s="128">
        <f t="shared" si="14"/>
        <v>2</v>
      </c>
      <c r="AB167" s="128">
        <f t="shared" si="14"/>
        <v>2</v>
      </c>
      <c r="AC167" s="128">
        <f t="shared" si="14"/>
        <v>2</v>
      </c>
      <c r="AD167" s="128">
        <f t="shared" si="14"/>
        <v>0</v>
      </c>
      <c r="AE167" s="128">
        <f t="shared" si="14"/>
        <v>2</v>
      </c>
      <c r="AF167" s="128">
        <f t="shared" si="14"/>
        <v>1</v>
      </c>
      <c r="AG167" s="128">
        <f t="shared" si="14"/>
        <v>0</v>
      </c>
      <c r="AH167" s="128">
        <f t="shared" si="14"/>
        <v>2</v>
      </c>
      <c r="AI167" s="128">
        <f t="shared" si="14"/>
        <v>2</v>
      </c>
      <c r="AJ167" s="128">
        <f t="shared" si="14"/>
        <v>2</v>
      </c>
      <c r="AK167" s="128">
        <f t="shared" si="14"/>
        <v>2</v>
      </c>
      <c r="AL167" s="128">
        <f t="shared" si="14"/>
        <v>2</v>
      </c>
      <c r="AM167" s="128">
        <f t="shared" si="14"/>
        <v>2</v>
      </c>
      <c r="AN167" s="128">
        <f t="shared" si="14"/>
        <v>2</v>
      </c>
      <c r="AO167" s="128">
        <f t="shared" si="14"/>
        <v>2</v>
      </c>
      <c r="AP167" s="128">
        <f t="shared" si="14"/>
        <v>2</v>
      </c>
    </row>
    <row r="168" spans="1:42" x14ac:dyDescent="0.3">
      <c r="A168" s="128">
        <f t="shared" si="15"/>
        <v>1071</v>
      </c>
      <c r="B168" s="128" t="str">
        <f t="shared" si="14"/>
        <v>Please list the amount of ARPA funds expended in total this fiscal year for non-capital purposes.  Enter "zero" if no ARPA funds expended for this fiscal year for non-capital purposes.</v>
      </c>
      <c r="C168" s="128"/>
      <c r="D168" s="128">
        <f t="shared" si="14"/>
        <v>0</v>
      </c>
      <c r="E168" s="128">
        <f t="shared" si="14"/>
        <v>0</v>
      </c>
      <c r="F168" s="128">
        <f t="shared" si="14"/>
        <v>0</v>
      </c>
      <c r="G168" s="128">
        <f t="shared" si="14"/>
        <v>250000</v>
      </c>
      <c r="H168" s="128">
        <f t="shared" si="14"/>
        <v>0</v>
      </c>
      <c r="I168" s="128">
        <f t="shared" si="14"/>
        <v>0</v>
      </c>
      <c r="J168" s="128">
        <f t="shared" si="14"/>
        <v>0</v>
      </c>
      <c r="K168" s="128">
        <f t="shared" si="14"/>
        <v>353133</v>
      </c>
      <c r="L168" s="128">
        <f t="shared" si="14"/>
        <v>0</v>
      </c>
      <c r="M168" s="128">
        <f t="shared" si="14"/>
        <v>0</v>
      </c>
      <c r="N168" s="128">
        <f t="shared" si="14"/>
        <v>0</v>
      </c>
      <c r="O168" s="128">
        <f t="shared" si="14"/>
        <v>0</v>
      </c>
      <c r="P168" s="128">
        <f t="shared" si="14"/>
        <v>0</v>
      </c>
      <c r="Q168" s="128">
        <f t="shared" si="14"/>
        <v>0</v>
      </c>
      <c r="R168" s="128">
        <f t="shared" si="14"/>
        <v>0</v>
      </c>
      <c r="S168" s="128">
        <f t="shared" si="14"/>
        <v>0</v>
      </c>
      <c r="T168" s="128">
        <f t="shared" si="14"/>
        <v>0</v>
      </c>
      <c r="U168" s="128">
        <f t="shared" si="14"/>
        <v>0</v>
      </c>
      <c r="V168" s="128">
        <f t="shared" si="14"/>
        <v>0</v>
      </c>
      <c r="W168" s="128">
        <f t="shared" si="14"/>
        <v>0</v>
      </c>
      <c r="X168" s="128">
        <f t="shared" si="14"/>
        <v>0</v>
      </c>
      <c r="Y168" s="128">
        <f t="shared" si="14"/>
        <v>0</v>
      </c>
      <c r="Z168" s="128">
        <f t="shared" si="14"/>
        <v>0</v>
      </c>
      <c r="AA168" s="128">
        <f t="shared" si="14"/>
        <v>0</v>
      </c>
      <c r="AB168" s="128">
        <f t="shared" si="14"/>
        <v>1260828</v>
      </c>
      <c r="AC168" s="128">
        <f t="shared" si="14"/>
        <v>0</v>
      </c>
      <c r="AD168" s="128">
        <f t="shared" si="14"/>
        <v>0</v>
      </c>
      <c r="AE168" s="128">
        <f t="shared" si="14"/>
        <v>511111</v>
      </c>
      <c r="AF168" s="128">
        <f t="shared" si="14"/>
        <v>0</v>
      </c>
      <c r="AG168" s="128">
        <f t="shared" si="14"/>
        <v>0</v>
      </c>
      <c r="AH168" s="128">
        <f t="shared" si="14"/>
        <v>0</v>
      </c>
      <c r="AI168" s="128">
        <f t="shared" si="14"/>
        <v>0</v>
      </c>
      <c r="AJ168" s="128">
        <f t="shared" si="14"/>
        <v>0</v>
      </c>
      <c r="AK168" s="128">
        <f t="shared" si="14"/>
        <v>0</v>
      </c>
      <c r="AL168" s="128">
        <f t="shared" si="14"/>
        <v>0</v>
      </c>
      <c r="AM168" s="128">
        <f t="shared" si="14"/>
        <v>0</v>
      </c>
      <c r="AN168" s="128">
        <f t="shared" si="14"/>
        <v>195275</v>
      </c>
      <c r="AO168" s="128">
        <f t="shared" si="14"/>
        <v>0</v>
      </c>
      <c r="AP168" s="128">
        <f t="shared" si="14"/>
        <v>0</v>
      </c>
    </row>
    <row r="169" spans="1:42" x14ac:dyDescent="0.3">
      <c r="A169">
        <f>A26</f>
        <v>336</v>
      </c>
      <c r="B169" s="128" t="str">
        <f t="shared" ref="B169:AF169" si="16">B26</f>
        <v>Gov - Select Current Liabilities</v>
      </c>
      <c r="C169" s="128"/>
      <c r="D169" s="128">
        <f t="shared" si="16"/>
        <v>0</v>
      </c>
      <c r="E169" s="128">
        <f t="shared" si="16"/>
        <v>0</v>
      </c>
      <c r="F169" s="128">
        <f t="shared" si="16"/>
        <v>1449263</v>
      </c>
      <c r="G169" s="128">
        <f t="shared" si="16"/>
        <v>0</v>
      </c>
      <c r="H169" s="128">
        <f t="shared" si="16"/>
        <v>0</v>
      </c>
      <c r="I169" s="128">
        <f t="shared" si="16"/>
        <v>9406</v>
      </c>
      <c r="J169" s="128">
        <f t="shared" si="16"/>
        <v>157879</v>
      </c>
      <c r="K169" s="128">
        <f t="shared" si="16"/>
        <v>0</v>
      </c>
      <c r="L169" s="128">
        <f t="shared" si="16"/>
        <v>0</v>
      </c>
      <c r="M169" s="128">
        <f t="shared" si="16"/>
        <v>0</v>
      </c>
      <c r="N169" s="128">
        <f t="shared" si="16"/>
        <v>0</v>
      </c>
      <c r="O169" s="128">
        <f t="shared" si="16"/>
        <v>0</v>
      </c>
      <c r="P169" s="128">
        <f t="shared" si="16"/>
        <v>46</v>
      </c>
      <c r="Q169" s="128">
        <f t="shared" si="16"/>
        <v>0</v>
      </c>
      <c r="R169" s="128">
        <f t="shared" si="16"/>
        <v>98</v>
      </c>
      <c r="S169" s="128">
        <f t="shared" si="16"/>
        <v>177957</v>
      </c>
      <c r="T169" s="128">
        <f t="shared" si="16"/>
        <v>536</v>
      </c>
      <c r="U169" s="128">
        <f t="shared" si="16"/>
        <v>0</v>
      </c>
      <c r="V169" s="128">
        <f t="shared" si="16"/>
        <v>0</v>
      </c>
      <c r="W169" s="128">
        <f t="shared" si="16"/>
        <v>0</v>
      </c>
      <c r="X169" s="128">
        <f t="shared" si="16"/>
        <v>0</v>
      </c>
      <c r="Y169" s="128">
        <f t="shared" si="16"/>
        <v>536</v>
      </c>
      <c r="Z169" s="128">
        <f t="shared" si="16"/>
        <v>0</v>
      </c>
      <c r="AA169" s="128">
        <f t="shared" si="16"/>
        <v>8485</v>
      </c>
      <c r="AB169" s="128">
        <f t="shared" si="16"/>
        <v>70538083</v>
      </c>
      <c r="AC169" s="128">
        <f t="shared" si="16"/>
        <v>0</v>
      </c>
      <c r="AD169" s="128">
        <f t="shared" si="16"/>
        <v>0</v>
      </c>
      <c r="AE169" s="128">
        <f t="shared" si="16"/>
        <v>603762</v>
      </c>
      <c r="AF169" s="128">
        <f t="shared" si="16"/>
        <v>9952703</v>
      </c>
      <c r="AG169" s="128">
        <f t="shared" ref="AG169:AP169" si="17">AG26</f>
        <v>0</v>
      </c>
      <c r="AH169" s="128">
        <f t="shared" si="17"/>
        <v>1957</v>
      </c>
      <c r="AI169" s="128">
        <f t="shared" si="17"/>
        <v>1210</v>
      </c>
      <c r="AJ169" s="128">
        <f t="shared" si="17"/>
        <v>2073</v>
      </c>
      <c r="AK169" s="128">
        <f t="shared" si="17"/>
        <v>808</v>
      </c>
      <c r="AL169" s="128">
        <f t="shared" si="17"/>
        <v>8294</v>
      </c>
      <c r="AM169" s="128">
        <f t="shared" si="17"/>
        <v>65940</v>
      </c>
      <c r="AN169" s="128">
        <f t="shared" si="17"/>
        <v>0</v>
      </c>
      <c r="AO169" s="128">
        <f t="shared" si="17"/>
        <v>0</v>
      </c>
      <c r="AP169" s="128">
        <f t="shared" si="17"/>
        <v>0</v>
      </c>
    </row>
    <row r="170" spans="1:42" x14ac:dyDescent="0.3">
      <c r="A170">
        <f>A34</f>
        <v>385</v>
      </c>
      <c r="B170" s="128" t="str">
        <f t="shared" ref="B170:AF170" si="18">B34</f>
        <v>Gov - Total Assets and deferred outflows</v>
      </c>
      <c r="C170" s="128"/>
      <c r="D170" s="128">
        <f t="shared" si="18"/>
        <v>0</v>
      </c>
      <c r="E170" s="128">
        <f t="shared" si="18"/>
        <v>0</v>
      </c>
      <c r="F170" s="128">
        <f t="shared" si="18"/>
        <v>2453003</v>
      </c>
      <c r="G170" s="128">
        <f t="shared" si="18"/>
        <v>0</v>
      </c>
      <c r="H170" s="128">
        <f t="shared" si="18"/>
        <v>0</v>
      </c>
      <c r="I170" s="128">
        <f t="shared" si="18"/>
        <v>898429</v>
      </c>
      <c r="J170" s="128">
        <f t="shared" si="18"/>
        <v>3027453</v>
      </c>
      <c r="K170" s="128">
        <f t="shared" si="18"/>
        <v>0</v>
      </c>
      <c r="L170" s="128">
        <f t="shared" si="18"/>
        <v>0</v>
      </c>
      <c r="M170" s="128">
        <f t="shared" si="18"/>
        <v>0</v>
      </c>
      <c r="N170" s="128">
        <f t="shared" si="18"/>
        <v>0</v>
      </c>
      <c r="O170" s="128">
        <f t="shared" si="18"/>
        <v>0</v>
      </c>
      <c r="P170" s="128">
        <f t="shared" si="18"/>
        <v>364300</v>
      </c>
      <c r="Q170" s="128">
        <f t="shared" si="18"/>
        <v>76932</v>
      </c>
      <c r="R170" s="128">
        <f t="shared" si="18"/>
        <v>228719</v>
      </c>
      <c r="S170" s="128">
        <f t="shared" si="18"/>
        <v>2576236</v>
      </c>
      <c r="T170" s="128">
        <f t="shared" si="18"/>
        <v>223608</v>
      </c>
      <c r="U170" s="128">
        <f t="shared" si="18"/>
        <v>0</v>
      </c>
      <c r="V170" s="128">
        <f t="shared" si="18"/>
        <v>0</v>
      </c>
      <c r="W170" s="128">
        <f t="shared" si="18"/>
        <v>2944209</v>
      </c>
      <c r="X170" s="128">
        <f t="shared" si="18"/>
        <v>0</v>
      </c>
      <c r="Y170" s="128">
        <f t="shared" si="18"/>
        <v>168173</v>
      </c>
      <c r="Z170" s="128">
        <f t="shared" si="18"/>
        <v>214836</v>
      </c>
      <c r="AA170" s="128">
        <f t="shared" si="18"/>
        <v>321381</v>
      </c>
      <c r="AB170" s="128">
        <f t="shared" si="18"/>
        <v>69787716</v>
      </c>
      <c r="AC170" s="128">
        <f t="shared" si="18"/>
        <v>130216</v>
      </c>
      <c r="AD170" s="128">
        <f t="shared" si="18"/>
        <v>0</v>
      </c>
      <c r="AE170" s="128">
        <f t="shared" si="18"/>
        <v>47212948</v>
      </c>
      <c r="AF170" s="128">
        <f t="shared" si="18"/>
        <v>854617495</v>
      </c>
      <c r="AG170" s="128">
        <f t="shared" ref="AG170:AP170" si="19">AG34</f>
        <v>0</v>
      </c>
      <c r="AH170" s="128">
        <f t="shared" si="19"/>
        <v>2734155</v>
      </c>
      <c r="AI170" s="128">
        <f t="shared" si="19"/>
        <v>613896</v>
      </c>
      <c r="AJ170" s="128">
        <f t="shared" si="19"/>
        <v>394255</v>
      </c>
      <c r="AK170" s="128">
        <f t="shared" si="19"/>
        <v>44382</v>
      </c>
      <c r="AL170" s="128">
        <f t="shared" si="19"/>
        <v>227751</v>
      </c>
      <c r="AM170" s="128">
        <f t="shared" si="19"/>
        <v>3791174</v>
      </c>
      <c r="AN170" s="128">
        <f t="shared" si="19"/>
        <v>0</v>
      </c>
      <c r="AO170" s="128">
        <f t="shared" si="19"/>
        <v>0</v>
      </c>
      <c r="AP170" s="128">
        <f t="shared" si="19"/>
        <v>307179</v>
      </c>
    </row>
    <row r="171" spans="1:42" x14ac:dyDescent="0.3">
      <c r="A171">
        <f>A74</f>
        <v>626</v>
      </c>
      <c r="B171" s="128" t="str">
        <f t="shared" ref="B171:AF171" si="20">B74</f>
        <v>GW - Total Current Liabilities including current portion of long-term debt</v>
      </c>
      <c r="C171" s="128"/>
      <c r="D171" s="128">
        <f t="shared" si="20"/>
        <v>0</v>
      </c>
      <c r="E171" s="128">
        <f t="shared" si="20"/>
        <v>0</v>
      </c>
      <c r="F171" s="128">
        <f t="shared" si="20"/>
        <v>1449263</v>
      </c>
      <c r="G171" s="128">
        <f t="shared" si="20"/>
        <v>0</v>
      </c>
      <c r="H171" s="128">
        <f t="shared" si="20"/>
        <v>0</v>
      </c>
      <c r="I171" s="128">
        <f t="shared" si="20"/>
        <v>22156</v>
      </c>
      <c r="J171" s="128">
        <f t="shared" si="20"/>
        <v>159879</v>
      </c>
      <c r="K171" s="128">
        <f t="shared" si="20"/>
        <v>0</v>
      </c>
      <c r="L171" s="128">
        <f t="shared" si="20"/>
        <v>0</v>
      </c>
      <c r="M171" s="128">
        <f t="shared" si="20"/>
        <v>0</v>
      </c>
      <c r="N171" s="128">
        <f t="shared" si="20"/>
        <v>0</v>
      </c>
      <c r="O171" s="128">
        <f t="shared" si="20"/>
        <v>0</v>
      </c>
      <c r="P171" s="128">
        <f t="shared" si="20"/>
        <v>46</v>
      </c>
      <c r="Q171" s="128">
        <f t="shared" si="20"/>
        <v>0</v>
      </c>
      <c r="R171" s="128">
        <f t="shared" si="20"/>
        <v>98</v>
      </c>
      <c r="S171" s="128">
        <f t="shared" si="20"/>
        <v>177957</v>
      </c>
      <c r="T171" s="128">
        <f t="shared" si="20"/>
        <v>536</v>
      </c>
      <c r="U171" s="128">
        <f t="shared" si="20"/>
        <v>0</v>
      </c>
      <c r="V171" s="128">
        <f t="shared" si="20"/>
        <v>0</v>
      </c>
      <c r="W171" s="128">
        <f t="shared" si="20"/>
        <v>0</v>
      </c>
      <c r="X171" s="128">
        <f t="shared" si="20"/>
        <v>0</v>
      </c>
      <c r="Y171" s="128">
        <f t="shared" si="20"/>
        <v>536</v>
      </c>
      <c r="Z171" s="128">
        <f t="shared" si="20"/>
        <v>0</v>
      </c>
      <c r="AA171" s="128">
        <f t="shared" si="20"/>
        <v>8485</v>
      </c>
      <c r="AB171" s="128">
        <f t="shared" si="20"/>
        <v>105500344</v>
      </c>
      <c r="AC171" s="128">
        <f t="shared" si="20"/>
        <v>0</v>
      </c>
      <c r="AD171" s="128">
        <f t="shared" si="20"/>
        <v>0</v>
      </c>
      <c r="AE171" s="128">
        <f t="shared" si="20"/>
        <v>680135</v>
      </c>
      <c r="AF171" s="128">
        <f t="shared" si="20"/>
        <v>10382737</v>
      </c>
      <c r="AG171" s="128">
        <f t="shared" ref="AG171:AP171" si="21">AG74</f>
        <v>0</v>
      </c>
      <c r="AH171" s="128">
        <f t="shared" si="21"/>
        <v>1957</v>
      </c>
      <c r="AI171" s="128">
        <f t="shared" si="21"/>
        <v>1210</v>
      </c>
      <c r="AJ171" s="128">
        <f t="shared" si="21"/>
        <v>2073</v>
      </c>
      <c r="AK171" s="128">
        <f t="shared" si="21"/>
        <v>808</v>
      </c>
      <c r="AL171" s="128">
        <f t="shared" si="21"/>
        <v>8294</v>
      </c>
      <c r="AM171" s="128">
        <f t="shared" si="21"/>
        <v>89682</v>
      </c>
      <c r="AN171" s="128">
        <f t="shared" si="21"/>
        <v>0</v>
      </c>
      <c r="AO171" s="128">
        <f t="shared" si="21"/>
        <v>0</v>
      </c>
      <c r="AP171" s="128">
        <f t="shared" si="21"/>
        <v>0</v>
      </c>
    </row>
    <row r="172" spans="1:42" x14ac:dyDescent="0.3">
      <c r="A172">
        <f>A27</f>
        <v>338</v>
      </c>
      <c r="B172" s="128" t="str">
        <f t="shared" ref="B172:AF172" si="22">B27</f>
        <v>Gov - Total Liabilities and total deferred inflows</v>
      </c>
      <c r="C172" s="128"/>
      <c r="D172" s="128">
        <f t="shared" si="22"/>
        <v>0</v>
      </c>
      <c r="E172" s="128">
        <f t="shared" si="22"/>
        <v>0</v>
      </c>
      <c r="F172" s="128">
        <f t="shared" si="22"/>
        <v>1451148</v>
      </c>
      <c r="G172" s="128">
        <f t="shared" si="22"/>
        <v>0</v>
      </c>
      <c r="H172" s="128">
        <f t="shared" si="22"/>
        <v>0</v>
      </c>
      <c r="I172" s="128">
        <f t="shared" si="22"/>
        <v>22156</v>
      </c>
      <c r="J172" s="128">
        <f t="shared" si="22"/>
        <v>3832635</v>
      </c>
      <c r="K172" s="128">
        <f t="shared" si="22"/>
        <v>0</v>
      </c>
      <c r="L172" s="128">
        <f t="shared" si="22"/>
        <v>0</v>
      </c>
      <c r="M172" s="128">
        <f t="shared" si="22"/>
        <v>0</v>
      </c>
      <c r="N172" s="128">
        <f t="shared" si="22"/>
        <v>0</v>
      </c>
      <c r="O172" s="128">
        <f t="shared" si="22"/>
        <v>0</v>
      </c>
      <c r="P172" s="128">
        <f t="shared" si="22"/>
        <v>46</v>
      </c>
      <c r="Q172" s="128">
        <f t="shared" si="22"/>
        <v>0</v>
      </c>
      <c r="R172" s="128">
        <f t="shared" si="22"/>
        <v>98</v>
      </c>
      <c r="S172" s="128">
        <f t="shared" si="22"/>
        <v>177957</v>
      </c>
      <c r="T172" s="128">
        <f t="shared" si="22"/>
        <v>68487</v>
      </c>
      <c r="U172" s="128">
        <f t="shared" si="22"/>
        <v>0</v>
      </c>
      <c r="V172" s="128">
        <f t="shared" si="22"/>
        <v>0</v>
      </c>
      <c r="W172" s="128">
        <f t="shared" si="22"/>
        <v>406822</v>
      </c>
      <c r="X172" s="128">
        <f t="shared" si="22"/>
        <v>0</v>
      </c>
      <c r="Y172" s="128">
        <f t="shared" si="22"/>
        <v>536</v>
      </c>
      <c r="Z172" s="128">
        <f t="shared" si="22"/>
        <v>5150</v>
      </c>
      <c r="AA172" s="128">
        <f t="shared" si="22"/>
        <v>145620</v>
      </c>
      <c r="AB172" s="128">
        <f t="shared" si="22"/>
        <v>129842370</v>
      </c>
      <c r="AC172" s="128">
        <f t="shared" si="22"/>
        <v>0</v>
      </c>
      <c r="AD172" s="128">
        <f t="shared" si="22"/>
        <v>0</v>
      </c>
      <c r="AE172" s="128">
        <f t="shared" si="22"/>
        <v>829516</v>
      </c>
      <c r="AF172" s="128">
        <f t="shared" si="22"/>
        <v>13352308</v>
      </c>
      <c r="AG172" s="128">
        <f t="shared" ref="AG172:AP172" si="23">AG27</f>
        <v>0</v>
      </c>
      <c r="AH172" s="128">
        <f t="shared" si="23"/>
        <v>1957</v>
      </c>
      <c r="AI172" s="128">
        <f t="shared" si="23"/>
        <v>2391</v>
      </c>
      <c r="AJ172" s="128">
        <f t="shared" si="23"/>
        <v>2673</v>
      </c>
      <c r="AK172" s="128">
        <f t="shared" si="23"/>
        <v>808</v>
      </c>
      <c r="AL172" s="128">
        <f t="shared" si="23"/>
        <v>8294</v>
      </c>
      <c r="AM172" s="128">
        <f t="shared" si="23"/>
        <v>1196239</v>
      </c>
      <c r="AN172" s="128">
        <f t="shared" si="23"/>
        <v>0</v>
      </c>
      <c r="AO172" s="128">
        <f t="shared" si="23"/>
        <v>0</v>
      </c>
      <c r="AP172" s="128">
        <f t="shared" si="23"/>
        <v>0</v>
      </c>
    </row>
    <row r="173" spans="1:42" x14ac:dyDescent="0.3">
      <c r="A173">
        <f>A57</f>
        <v>554</v>
      </c>
      <c r="B173" s="128" t="str">
        <f t="shared" ref="B173:AF176" si="24">B57</f>
        <v>Single Audit Only - total amount of federal awards and grants expended as found on SEFSA</v>
      </c>
      <c r="C173" s="128"/>
      <c r="D173" s="128">
        <f t="shared" si="24"/>
        <v>1257596</v>
      </c>
      <c r="E173" s="128">
        <f t="shared" si="24"/>
        <v>0</v>
      </c>
      <c r="F173" s="128">
        <f t="shared" si="24"/>
        <v>0</v>
      </c>
      <c r="G173" s="128">
        <f t="shared" si="24"/>
        <v>1015870</v>
      </c>
      <c r="H173" s="128">
        <f t="shared" si="24"/>
        <v>0</v>
      </c>
      <c r="I173" s="128">
        <f t="shared" si="24"/>
        <v>0</v>
      </c>
      <c r="J173" s="128">
        <f t="shared" si="24"/>
        <v>0</v>
      </c>
      <c r="K173" s="128">
        <f t="shared" si="24"/>
        <v>5947226</v>
      </c>
      <c r="L173" s="128">
        <f t="shared" si="24"/>
        <v>0</v>
      </c>
      <c r="M173" s="128">
        <f t="shared" si="24"/>
        <v>1107237</v>
      </c>
      <c r="N173" s="128">
        <f t="shared" si="24"/>
        <v>0</v>
      </c>
      <c r="O173" s="128">
        <f t="shared" si="24"/>
        <v>0</v>
      </c>
      <c r="P173" s="128">
        <f t="shared" si="24"/>
        <v>0</v>
      </c>
      <c r="Q173" s="128">
        <f t="shared" si="24"/>
        <v>0</v>
      </c>
      <c r="R173" s="128">
        <f t="shared" si="24"/>
        <v>0</v>
      </c>
      <c r="S173" s="128">
        <f t="shared" si="24"/>
        <v>0</v>
      </c>
      <c r="T173" s="128">
        <f t="shared" si="24"/>
        <v>0</v>
      </c>
      <c r="U173" s="128">
        <f t="shared" si="24"/>
        <v>0</v>
      </c>
      <c r="V173" s="128">
        <f t="shared" si="24"/>
        <v>0</v>
      </c>
      <c r="W173" s="128">
        <f t="shared" si="24"/>
        <v>0</v>
      </c>
      <c r="X173" s="128">
        <f t="shared" si="24"/>
        <v>0</v>
      </c>
      <c r="Y173" s="128">
        <f t="shared" si="24"/>
        <v>0</v>
      </c>
      <c r="Z173" s="128">
        <f t="shared" si="24"/>
        <v>0</v>
      </c>
      <c r="AA173" s="128">
        <f t="shared" si="24"/>
        <v>0</v>
      </c>
      <c r="AB173" s="128">
        <f t="shared" si="24"/>
        <v>2043845</v>
      </c>
      <c r="AC173" s="128">
        <f t="shared" si="24"/>
        <v>0</v>
      </c>
      <c r="AD173" s="128">
        <f t="shared" si="24"/>
        <v>0</v>
      </c>
      <c r="AE173" s="128">
        <f t="shared" si="24"/>
        <v>9461473</v>
      </c>
      <c r="AF173" s="128">
        <f t="shared" si="24"/>
        <v>2623372</v>
      </c>
      <c r="AG173" s="128">
        <f t="shared" ref="AG173:AP173" si="25">AG57</f>
        <v>0</v>
      </c>
      <c r="AH173" s="128">
        <f t="shared" si="25"/>
        <v>0</v>
      </c>
      <c r="AI173" s="128">
        <f t="shared" si="25"/>
        <v>0</v>
      </c>
      <c r="AJ173" s="128">
        <f t="shared" si="25"/>
        <v>0</v>
      </c>
      <c r="AK173" s="128">
        <f t="shared" si="25"/>
        <v>0</v>
      </c>
      <c r="AL173" s="128">
        <f t="shared" si="25"/>
        <v>0</v>
      </c>
      <c r="AM173" s="128">
        <f t="shared" si="25"/>
        <v>0</v>
      </c>
      <c r="AN173" s="128">
        <f t="shared" si="25"/>
        <v>3547129</v>
      </c>
      <c r="AO173" s="128">
        <f t="shared" si="25"/>
        <v>0</v>
      </c>
      <c r="AP173" s="128">
        <f t="shared" si="25"/>
        <v>0</v>
      </c>
    </row>
    <row r="174" spans="1:42" x14ac:dyDescent="0.3">
      <c r="A174" s="128">
        <f t="shared" ref="A174:P176" si="26">A58</f>
        <v>555</v>
      </c>
      <c r="B174" s="128" t="str">
        <f t="shared" si="26"/>
        <v>Single Audit Only - Total amount of federal awards and grants that were audited as major as found on SEFSA</v>
      </c>
      <c r="C174" s="128"/>
      <c r="D174" s="128">
        <f t="shared" si="26"/>
        <v>494025</v>
      </c>
      <c r="E174" s="128">
        <f t="shared" si="26"/>
        <v>0</v>
      </c>
      <c r="F174" s="128">
        <f t="shared" si="26"/>
        <v>0</v>
      </c>
      <c r="G174" s="128">
        <f t="shared" si="26"/>
        <v>1015870</v>
      </c>
      <c r="H174" s="128">
        <f t="shared" si="26"/>
        <v>0</v>
      </c>
      <c r="I174" s="128">
        <f t="shared" si="26"/>
        <v>0</v>
      </c>
      <c r="J174" s="128">
        <f t="shared" si="26"/>
        <v>0</v>
      </c>
      <c r="K174" s="128">
        <f t="shared" si="26"/>
        <v>5557976</v>
      </c>
      <c r="L174" s="128">
        <f t="shared" si="26"/>
        <v>0</v>
      </c>
      <c r="M174" s="128">
        <f t="shared" si="26"/>
        <v>1107237</v>
      </c>
      <c r="N174" s="128">
        <f t="shared" si="26"/>
        <v>0</v>
      </c>
      <c r="O174" s="128">
        <f t="shared" si="26"/>
        <v>0</v>
      </c>
      <c r="P174" s="128">
        <f t="shared" si="26"/>
        <v>0</v>
      </c>
      <c r="Q174" s="128">
        <f t="shared" si="24"/>
        <v>0</v>
      </c>
      <c r="R174" s="128">
        <f t="shared" si="24"/>
        <v>0</v>
      </c>
      <c r="S174" s="128">
        <f t="shared" si="24"/>
        <v>0</v>
      </c>
      <c r="T174" s="128">
        <f t="shared" si="24"/>
        <v>0</v>
      </c>
      <c r="U174" s="128">
        <f t="shared" si="24"/>
        <v>0</v>
      </c>
      <c r="V174" s="128">
        <f t="shared" si="24"/>
        <v>0</v>
      </c>
      <c r="W174" s="128">
        <f t="shared" si="24"/>
        <v>0</v>
      </c>
      <c r="X174" s="128">
        <f t="shared" si="24"/>
        <v>0</v>
      </c>
      <c r="Y174" s="128">
        <f t="shared" si="24"/>
        <v>0</v>
      </c>
      <c r="Z174" s="128">
        <f t="shared" si="24"/>
        <v>0</v>
      </c>
      <c r="AA174" s="128">
        <f t="shared" si="24"/>
        <v>0</v>
      </c>
      <c r="AB174" s="128">
        <f t="shared" si="24"/>
        <v>1260828</v>
      </c>
      <c r="AC174" s="128">
        <f t="shared" si="24"/>
        <v>0</v>
      </c>
      <c r="AD174" s="128">
        <f t="shared" si="24"/>
        <v>0</v>
      </c>
      <c r="AE174" s="128">
        <f t="shared" si="24"/>
        <v>7536613</v>
      </c>
      <c r="AF174" s="128">
        <f t="shared" si="24"/>
        <v>2385289</v>
      </c>
      <c r="AG174" s="128">
        <f t="shared" ref="AG174:AP174" si="27">AG58</f>
        <v>0</v>
      </c>
      <c r="AH174" s="128">
        <f t="shared" si="27"/>
        <v>0</v>
      </c>
      <c r="AI174" s="128">
        <f t="shared" si="27"/>
        <v>0</v>
      </c>
      <c r="AJ174" s="128">
        <f t="shared" si="27"/>
        <v>0</v>
      </c>
      <c r="AK174" s="128">
        <f t="shared" si="27"/>
        <v>0</v>
      </c>
      <c r="AL174" s="128">
        <f t="shared" si="27"/>
        <v>0</v>
      </c>
      <c r="AM174" s="128">
        <f t="shared" si="27"/>
        <v>0</v>
      </c>
      <c r="AN174" s="128">
        <f t="shared" si="27"/>
        <v>3381840</v>
      </c>
      <c r="AO174" s="128">
        <f t="shared" si="27"/>
        <v>0</v>
      </c>
      <c r="AP174" s="128">
        <f t="shared" si="27"/>
        <v>0</v>
      </c>
    </row>
    <row r="175" spans="1:42" x14ac:dyDescent="0.3">
      <c r="A175" s="128">
        <f t="shared" si="26"/>
        <v>556</v>
      </c>
      <c r="B175" s="128" t="str">
        <f t="shared" si="24"/>
        <v>Single Audit Only - total amount of state awards and grants expended as found on SEFSA</v>
      </c>
      <c r="C175" s="128"/>
      <c r="D175" s="128">
        <f t="shared" si="24"/>
        <v>338553</v>
      </c>
      <c r="E175" s="128">
        <f t="shared" si="24"/>
        <v>0</v>
      </c>
      <c r="F175" s="128">
        <f t="shared" si="24"/>
        <v>0</v>
      </c>
      <c r="G175" s="128">
        <f t="shared" si="24"/>
        <v>1437852</v>
      </c>
      <c r="H175" s="128">
        <f t="shared" si="24"/>
        <v>0</v>
      </c>
      <c r="I175" s="128">
        <f t="shared" si="24"/>
        <v>0</v>
      </c>
      <c r="J175" s="128">
        <f t="shared" si="24"/>
        <v>0</v>
      </c>
      <c r="K175" s="128">
        <f t="shared" si="24"/>
        <v>2156154</v>
      </c>
      <c r="L175" s="128">
        <f t="shared" si="24"/>
        <v>0</v>
      </c>
      <c r="M175" s="128">
        <f t="shared" si="24"/>
        <v>119925</v>
      </c>
      <c r="N175" s="128">
        <f t="shared" si="24"/>
        <v>0</v>
      </c>
      <c r="O175" s="128">
        <f t="shared" si="24"/>
        <v>0</v>
      </c>
      <c r="P175" s="128">
        <f t="shared" si="24"/>
        <v>0</v>
      </c>
      <c r="Q175" s="128">
        <f t="shared" si="24"/>
        <v>0</v>
      </c>
      <c r="R175" s="128">
        <f t="shared" si="24"/>
        <v>0</v>
      </c>
      <c r="S175" s="128">
        <f t="shared" si="24"/>
        <v>0</v>
      </c>
      <c r="T175" s="128">
        <f t="shared" si="24"/>
        <v>0</v>
      </c>
      <c r="U175" s="128">
        <f t="shared" si="24"/>
        <v>0</v>
      </c>
      <c r="V175" s="128">
        <f t="shared" si="24"/>
        <v>0</v>
      </c>
      <c r="W175" s="128">
        <f t="shared" si="24"/>
        <v>0</v>
      </c>
      <c r="X175" s="128">
        <f t="shared" si="24"/>
        <v>0</v>
      </c>
      <c r="Y175" s="128">
        <f t="shared" si="24"/>
        <v>0</v>
      </c>
      <c r="Z175" s="128">
        <f t="shared" si="24"/>
        <v>0</v>
      </c>
      <c r="AA175" s="128">
        <f t="shared" si="24"/>
        <v>0</v>
      </c>
      <c r="AB175" s="128">
        <f t="shared" si="24"/>
        <v>0</v>
      </c>
      <c r="AC175" s="128">
        <f t="shared" si="24"/>
        <v>0</v>
      </c>
      <c r="AD175" s="128">
        <f t="shared" si="24"/>
        <v>0</v>
      </c>
      <c r="AE175" s="128">
        <f t="shared" si="24"/>
        <v>942250</v>
      </c>
      <c r="AF175" s="128">
        <f t="shared" si="24"/>
        <v>3334634</v>
      </c>
      <c r="AG175" s="128">
        <f t="shared" ref="AG175:AP175" si="28">AG59</f>
        <v>0</v>
      </c>
      <c r="AH175" s="128">
        <f t="shared" si="28"/>
        <v>0</v>
      </c>
      <c r="AI175" s="128">
        <f t="shared" si="28"/>
        <v>0</v>
      </c>
      <c r="AJ175" s="128">
        <f t="shared" si="28"/>
        <v>0</v>
      </c>
      <c r="AK175" s="128">
        <f t="shared" si="28"/>
        <v>0</v>
      </c>
      <c r="AL175" s="128">
        <f t="shared" si="28"/>
        <v>0</v>
      </c>
      <c r="AM175" s="128">
        <f t="shared" si="28"/>
        <v>0</v>
      </c>
      <c r="AN175" s="128">
        <f t="shared" si="28"/>
        <v>1115257</v>
      </c>
      <c r="AO175" s="128">
        <f t="shared" si="28"/>
        <v>0</v>
      </c>
      <c r="AP175" s="128">
        <f t="shared" si="28"/>
        <v>0</v>
      </c>
    </row>
    <row r="176" spans="1:42" x14ac:dyDescent="0.3">
      <c r="A176" s="128">
        <f t="shared" si="26"/>
        <v>557</v>
      </c>
      <c r="B176" s="128" t="str">
        <f t="shared" si="24"/>
        <v>Single Audit Only - Total amount of state awards and grants that were audited as major as found on SEFSA</v>
      </c>
      <c r="C176" s="128"/>
      <c r="D176" s="128">
        <f t="shared" si="24"/>
        <v>0</v>
      </c>
      <c r="E176" s="128">
        <f t="shared" si="24"/>
        <v>0</v>
      </c>
      <c r="F176" s="128">
        <f t="shared" si="24"/>
        <v>0</v>
      </c>
      <c r="G176" s="128">
        <f t="shared" si="24"/>
        <v>1148227</v>
      </c>
      <c r="H176" s="128">
        <f t="shared" si="24"/>
        <v>0</v>
      </c>
      <c r="I176" s="128">
        <f t="shared" si="24"/>
        <v>0</v>
      </c>
      <c r="J176" s="128">
        <f t="shared" si="24"/>
        <v>0</v>
      </c>
      <c r="K176" s="128">
        <f t="shared" si="24"/>
        <v>1395158</v>
      </c>
      <c r="L176" s="128">
        <f t="shared" si="24"/>
        <v>0</v>
      </c>
      <c r="M176" s="128">
        <f t="shared" si="24"/>
        <v>0</v>
      </c>
      <c r="N176" s="128">
        <f t="shared" si="24"/>
        <v>0</v>
      </c>
      <c r="O176" s="128">
        <f t="shared" si="24"/>
        <v>0</v>
      </c>
      <c r="P176" s="128">
        <f t="shared" si="24"/>
        <v>0</v>
      </c>
      <c r="Q176" s="128">
        <f t="shared" si="24"/>
        <v>0</v>
      </c>
      <c r="R176" s="128">
        <f t="shared" si="24"/>
        <v>0</v>
      </c>
      <c r="S176" s="128">
        <f t="shared" si="24"/>
        <v>0</v>
      </c>
      <c r="T176" s="128">
        <f t="shared" si="24"/>
        <v>0</v>
      </c>
      <c r="U176" s="128">
        <f t="shared" si="24"/>
        <v>0</v>
      </c>
      <c r="V176" s="128">
        <f t="shared" si="24"/>
        <v>0</v>
      </c>
      <c r="W176" s="128">
        <f t="shared" si="24"/>
        <v>0</v>
      </c>
      <c r="X176" s="128">
        <f t="shared" si="24"/>
        <v>0</v>
      </c>
      <c r="Y176" s="128">
        <f t="shared" si="24"/>
        <v>0</v>
      </c>
      <c r="Z176" s="128">
        <f t="shared" si="24"/>
        <v>0</v>
      </c>
      <c r="AA176" s="128">
        <f t="shared" si="24"/>
        <v>0</v>
      </c>
      <c r="AB176" s="128">
        <f t="shared" si="24"/>
        <v>0</v>
      </c>
      <c r="AC176" s="128">
        <f t="shared" si="24"/>
        <v>0</v>
      </c>
      <c r="AD176" s="128">
        <f t="shared" si="24"/>
        <v>0</v>
      </c>
      <c r="AE176" s="128">
        <f t="shared" si="24"/>
        <v>667867</v>
      </c>
      <c r="AF176" s="128">
        <f t="shared" si="24"/>
        <v>2822173</v>
      </c>
      <c r="AG176" s="128">
        <f t="shared" ref="AG176:AP176" si="29">AG60</f>
        <v>0</v>
      </c>
      <c r="AH176" s="128">
        <f t="shared" si="29"/>
        <v>0</v>
      </c>
      <c r="AI176" s="128">
        <f t="shared" si="29"/>
        <v>0</v>
      </c>
      <c r="AJ176" s="128">
        <f t="shared" si="29"/>
        <v>0</v>
      </c>
      <c r="AK176" s="128">
        <f t="shared" si="29"/>
        <v>0</v>
      </c>
      <c r="AL176" s="128">
        <f t="shared" si="29"/>
        <v>0</v>
      </c>
      <c r="AM176" s="128">
        <f t="shared" si="29"/>
        <v>0</v>
      </c>
      <c r="AN176" s="128">
        <f t="shared" si="29"/>
        <v>879625</v>
      </c>
      <c r="AO176" s="128">
        <f t="shared" si="29"/>
        <v>0</v>
      </c>
      <c r="AP176" s="128">
        <f t="shared" si="29"/>
        <v>0</v>
      </c>
    </row>
    <row r="177" spans="1:42" x14ac:dyDescent="0.3">
      <c r="A177">
        <f>A70</f>
        <v>606</v>
      </c>
      <c r="B177" s="128" t="str">
        <f t="shared" ref="B177:AF177" si="30">B70</f>
        <v>Compliance opinion - enter "1" for clean Opinion or "2" for other than clean opinion</v>
      </c>
      <c r="C177" s="128"/>
      <c r="D177" s="128">
        <f t="shared" si="30"/>
        <v>1</v>
      </c>
      <c r="E177" s="128">
        <f t="shared" si="30"/>
        <v>0</v>
      </c>
      <c r="F177" s="128">
        <f t="shared" si="30"/>
        <v>0</v>
      </c>
      <c r="G177" s="128">
        <f t="shared" si="30"/>
        <v>1</v>
      </c>
      <c r="H177" s="128">
        <f t="shared" si="30"/>
        <v>0</v>
      </c>
      <c r="I177" s="128">
        <f t="shared" si="30"/>
        <v>0</v>
      </c>
      <c r="J177" s="128">
        <f t="shared" si="30"/>
        <v>0</v>
      </c>
      <c r="K177" s="128">
        <f t="shared" si="30"/>
        <v>1</v>
      </c>
      <c r="L177" s="128">
        <f t="shared" si="30"/>
        <v>0</v>
      </c>
      <c r="M177" s="128">
        <f t="shared" si="30"/>
        <v>1</v>
      </c>
      <c r="N177" s="128">
        <f t="shared" si="30"/>
        <v>0</v>
      </c>
      <c r="O177" s="128">
        <f t="shared" si="30"/>
        <v>0</v>
      </c>
      <c r="P177" s="128">
        <f t="shared" si="30"/>
        <v>0</v>
      </c>
      <c r="Q177" s="128">
        <f t="shared" si="30"/>
        <v>0</v>
      </c>
      <c r="R177" s="128">
        <f t="shared" si="30"/>
        <v>0</v>
      </c>
      <c r="S177" s="128">
        <f t="shared" si="30"/>
        <v>0</v>
      </c>
      <c r="T177" s="128">
        <f t="shared" si="30"/>
        <v>0</v>
      </c>
      <c r="U177" s="128">
        <f t="shared" si="30"/>
        <v>0</v>
      </c>
      <c r="V177" s="128">
        <f t="shared" si="30"/>
        <v>0</v>
      </c>
      <c r="W177" s="128">
        <f t="shared" si="30"/>
        <v>0</v>
      </c>
      <c r="X177" s="128">
        <f t="shared" si="30"/>
        <v>0</v>
      </c>
      <c r="Y177" s="128">
        <f t="shared" si="30"/>
        <v>0</v>
      </c>
      <c r="Z177" s="128">
        <f t="shared" si="30"/>
        <v>0</v>
      </c>
      <c r="AA177" s="128">
        <f t="shared" si="30"/>
        <v>0</v>
      </c>
      <c r="AB177" s="128">
        <f t="shared" si="30"/>
        <v>1</v>
      </c>
      <c r="AC177" s="128">
        <f t="shared" si="30"/>
        <v>0</v>
      </c>
      <c r="AD177" s="128">
        <f t="shared" si="30"/>
        <v>0</v>
      </c>
      <c r="AE177" s="128">
        <f t="shared" si="30"/>
        <v>1</v>
      </c>
      <c r="AF177" s="128">
        <f t="shared" si="30"/>
        <v>1</v>
      </c>
      <c r="AG177" s="128">
        <f t="shared" ref="AG177:AP177" si="31">AG70</f>
        <v>0</v>
      </c>
      <c r="AH177" s="128">
        <f t="shared" si="31"/>
        <v>0</v>
      </c>
      <c r="AI177" s="128">
        <f t="shared" si="31"/>
        <v>0</v>
      </c>
      <c r="AJ177" s="128">
        <f t="shared" si="31"/>
        <v>0</v>
      </c>
      <c r="AK177" s="128">
        <f t="shared" si="31"/>
        <v>0</v>
      </c>
      <c r="AL177" s="128">
        <f t="shared" si="31"/>
        <v>0</v>
      </c>
      <c r="AM177" s="128">
        <f t="shared" si="31"/>
        <v>0</v>
      </c>
      <c r="AN177" s="128">
        <f t="shared" si="31"/>
        <v>1</v>
      </c>
      <c r="AO177" s="128">
        <f t="shared" si="31"/>
        <v>0</v>
      </c>
      <c r="AP177" s="128">
        <f t="shared" si="31"/>
        <v>0</v>
      </c>
    </row>
    <row r="178" spans="1:42" x14ac:dyDescent="0.3">
      <c r="A178">
        <f>A63</f>
        <v>577</v>
      </c>
      <c r="B178" s="128" t="str">
        <f t="shared" ref="B178:AF178" si="32">B63</f>
        <v>Yes  or "1" indicates unit has defined benefit other than the ones adm. By the state</v>
      </c>
      <c r="C178" s="128"/>
      <c r="D178" s="128">
        <f t="shared" si="32"/>
        <v>0</v>
      </c>
      <c r="E178" s="128">
        <f t="shared" si="32"/>
        <v>2</v>
      </c>
      <c r="F178" s="128">
        <f t="shared" si="32"/>
        <v>2</v>
      </c>
      <c r="G178" s="128">
        <f t="shared" si="32"/>
        <v>2</v>
      </c>
      <c r="H178" s="128">
        <f t="shared" si="32"/>
        <v>2</v>
      </c>
      <c r="I178" s="128">
        <f t="shared" si="32"/>
        <v>0</v>
      </c>
      <c r="J178" s="128">
        <f t="shared" si="32"/>
        <v>2</v>
      </c>
      <c r="K178" s="128">
        <f t="shared" si="32"/>
        <v>0</v>
      </c>
      <c r="L178" s="128">
        <f t="shared" si="32"/>
        <v>2</v>
      </c>
      <c r="M178" s="128">
        <f t="shared" si="32"/>
        <v>2</v>
      </c>
      <c r="N178" s="128">
        <f t="shared" si="32"/>
        <v>0</v>
      </c>
      <c r="O178" s="128">
        <f t="shared" si="32"/>
        <v>2</v>
      </c>
      <c r="P178" s="128">
        <f t="shared" si="32"/>
        <v>2</v>
      </c>
      <c r="Q178" s="128">
        <f t="shared" si="32"/>
        <v>0</v>
      </c>
      <c r="R178" s="128">
        <f t="shared" si="32"/>
        <v>0</v>
      </c>
      <c r="S178" s="128">
        <f t="shared" si="32"/>
        <v>0</v>
      </c>
      <c r="T178" s="128">
        <f t="shared" si="32"/>
        <v>2</v>
      </c>
      <c r="U178" s="128">
        <f t="shared" si="32"/>
        <v>0</v>
      </c>
      <c r="V178" s="128">
        <f t="shared" si="32"/>
        <v>0</v>
      </c>
      <c r="W178" s="128">
        <f t="shared" si="32"/>
        <v>2</v>
      </c>
      <c r="X178" s="128">
        <f t="shared" si="32"/>
        <v>0</v>
      </c>
      <c r="Y178" s="128">
        <f t="shared" si="32"/>
        <v>0</v>
      </c>
      <c r="Z178" s="128">
        <f t="shared" si="32"/>
        <v>0</v>
      </c>
      <c r="AA178" s="128">
        <f t="shared" si="32"/>
        <v>2</v>
      </c>
      <c r="AB178" s="128">
        <f t="shared" si="32"/>
        <v>2</v>
      </c>
      <c r="AC178" s="128">
        <f t="shared" si="32"/>
        <v>0</v>
      </c>
      <c r="AD178" s="128">
        <f t="shared" si="32"/>
        <v>0</v>
      </c>
      <c r="AE178" s="128">
        <f t="shared" si="32"/>
        <v>2</v>
      </c>
      <c r="AF178" s="128">
        <f t="shared" si="32"/>
        <v>2</v>
      </c>
      <c r="AG178" s="128">
        <f t="shared" ref="AG178:AP178" si="33">AG63</f>
        <v>0</v>
      </c>
      <c r="AH178" s="128">
        <f t="shared" si="33"/>
        <v>0</v>
      </c>
      <c r="AI178" s="128">
        <f t="shared" si="33"/>
        <v>0</v>
      </c>
      <c r="AJ178" s="128">
        <f t="shared" si="33"/>
        <v>0</v>
      </c>
      <c r="AK178" s="128">
        <f t="shared" si="33"/>
        <v>0</v>
      </c>
      <c r="AL178" s="128">
        <f t="shared" si="33"/>
        <v>0</v>
      </c>
      <c r="AM178" s="128">
        <f t="shared" si="33"/>
        <v>2</v>
      </c>
      <c r="AN178" s="128">
        <f t="shared" si="33"/>
        <v>2</v>
      </c>
      <c r="AO178" s="128">
        <f t="shared" si="33"/>
        <v>2</v>
      </c>
      <c r="AP178" s="128">
        <f t="shared" si="33"/>
        <v>0</v>
      </c>
    </row>
    <row r="179" spans="1:42" s="128" customFormat="1" x14ac:dyDescent="0.3">
      <c r="A179" s="128">
        <f>A72</f>
        <v>620</v>
      </c>
      <c r="B179" s="128" t="str">
        <f t="shared" ref="B179:AP179" si="34">B72</f>
        <v>Do you expect to issue debt requiring LGC approval within 12 months from the date that the audit is submitted - select "1" for year and "2" for no</v>
      </c>
      <c r="D179" s="128">
        <f t="shared" si="34"/>
        <v>2</v>
      </c>
      <c r="E179" s="128">
        <f t="shared" si="34"/>
        <v>2</v>
      </c>
      <c r="F179" s="128">
        <f t="shared" si="34"/>
        <v>2</v>
      </c>
      <c r="G179" s="128">
        <f t="shared" si="34"/>
        <v>2</v>
      </c>
      <c r="H179" s="128">
        <f t="shared" si="34"/>
        <v>2</v>
      </c>
      <c r="I179" s="128">
        <f t="shared" si="34"/>
        <v>2</v>
      </c>
      <c r="J179" s="128">
        <f t="shared" si="34"/>
        <v>2</v>
      </c>
      <c r="K179" s="128">
        <f t="shared" si="34"/>
        <v>2</v>
      </c>
      <c r="L179" s="128">
        <f t="shared" si="34"/>
        <v>1</v>
      </c>
      <c r="M179" s="128">
        <f t="shared" si="34"/>
        <v>2</v>
      </c>
      <c r="N179" s="128">
        <f t="shared" si="34"/>
        <v>2</v>
      </c>
      <c r="O179" s="128">
        <f t="shared" si="34"/>
        <v>2</v>
      </c>
      <c r="P179" s="128">
        <f t="shared" si="34"/>
        <v>2</v>
      </c>
      <c r="Q179" s="128">
        <f t="shared" si="34"/>
        <v>2</v>
      </c>
      <c r="R179" s="128">
        <f t="shared" si="34"/>
        <v>2</v>
      </c>
      <c r="S179" s="128">
        <f t="shared" si="34"/>
        <v>2</v>
      </c>
      <c r="T179" s="128">
        <f t="shared" si="34"/>
        <v>2</v>
      </c>
      <c r="U179" s="128">
        <f t="shared" si="34"/>
        <v>0</v>
      </c>
      <c r="V179" s="128">
        <f t="shared" si="34"/>
        <v>0</v>
      </c>
      <c r="W179" s="128">
        <f t="shared" si="34"/>
        <v>2</v>
      </c>
      <c r="X179" s="128">
        <f t="shared" si="34"/>
        <v>0</v>
      </c>
      <c r="Y179" s="128">
        <f t="shared" si="34"/>
        <v>2</v>
      </c>
      <c r="Z179" s="128">
        <f t="shared" si="34"/>
        <v>2</v>
      </c>
      <c r="AA179" s="128">
        <f t="shared" si="34"/>
        <v>2</v>
      </c>
      <c r="AB179" s="128">
        <f t="shared" si="34"/>
        <v>2</v>
      </c>
      <c r="AC179" s="128">
        <f t="shared" si="34"/>
        <v>2</v>
      </c>
      <c r="AD179" s="128">
        <f t="shared" si="34"/>
        <v>0</v>
      </c>
      <c r="AE179" s="128">
        <f t="shared" si="34"/>
        <v>2</v>
      </c>
      <c r="AF179" s="128">
        <f t="shared" si="34"/>
        <v>2</v>
      </c>
      <c r="AG179" s="128">
        <f t="shared" si="34"/>
        <v>0</v>
      </c>
      <c r="AH179" s="128">
        <f t="shared" si="34"/>
        <v>2</v>
      </c>
      <c r="AI179" s="128">
        <f t="shared" si="34"/>
        <v>2</v>
      </c>
      <c r="AJ179" s="128">
        <f t="shared" si="34"/>
        <v>0</v>
      </c>
      <c r="AK179" s="128">
        <f t="shared" si="34"/>
        <v>2</v>
      </c>
      <c r="AL179" s="128">
        <f t="shared" si="34"/>
        <v>2</v>
      </c>
      <c r="AM179" s="128">
        <f t="shared" si="34"/>
        <v>2</v>
      </c>
      <c r="AN179" s="128">
        <f t="shared" si="34"/>
        <v>2</v>
      </c>
      <c r="AO179" s="128">
        <f t="shared" si="34"/>
        <v>2</v>
      </c>
      <c r="AP179" s="128">
        <f t="shared" si="34"/>
        <v>2</v>
      </c>
    </row>
    <row r="180" spans="1:42" x14ac:dyDescent="0.3">
      <c r="A180">
        <f>A111</f>
        <v>998</v>
      </c>
      <c r="B180" s="128" t="str">
        <f t="shared" ref="B180:AF180" si="35">B111</f>
        <v>CCH Unit Type</v>
      </c>
      <c r="C180" s="128"/>
      <c r="D180" s="128">
        <f t="shared" si="35"/>
        <v>60</v>
      </c>
      <c r="E180" s="128">
        <f t="shared" si="35"/>
        <v>60</v>
      </c>
      <c r="F180" s="128">
        <f t="shared" si="35"/>
        <v>60</v>
      </c>
      <c r="G180" s="128">
        <f t="shared" si="35"/>
        <v>60</v>
      </c>
      <c r="H180" s="128">
        <f t="shared" si="35"/>
        <v>60</v>
      </c>
      <c r="I180" s="128">
        <f t="shared" si="35"/>
        <v>60</v>
      </c>
      <c r="J180" s="128">
        <f t="shared" si="35"/>
        <v>60</v>
      </c>
      <c r="K180" s="128">
        <f t="shared" si="35"/>
        <v>60</v>
      </c>
      <c r="L180" s="128">
        <f t="shared" si="35"/>
        <v>60</v>
      </c>
      <c r="M180" s="128">
        <f t="shared" si="35"/>
        <v>60</v>
      </c>
      <c r="N180" s="128">
        <f t="shared" si="35"/>
        <v>60</v>
      </c>
      <c r="O180" s="128">
        <f t="shared" si="35"/>
        <v>60</v>
      </c>
      <c r="P180" s="128">
        <f t="shared" si="35"/>
        <v>60</v>
      </c>
      <c r="Q180" s="128">
        <f t="shared" si="35"/>
        <v>60</v>
      </c>
      <c r="R180" s="128">
        <f t="shared" si="35"/>
        <v>60</v>
      </c>
      <c r="S180" s="128">
        <f t="shared" si="35"/>
        <v>60</v>
      </c>
      <c r="T180" s="128">
        <f t="shared" si="35"/>
        <v>60</v>
      </c>
      <c r="U180" s="128">
        <f t="shared" si="35"/>
        <v>60</v>
      </c>
      <c r="V180" s="128">
        <f t="shared" si="35"/>
        <v>60</v>
      </c>
      <c r="W180" s="128">
        <f t="shared" si="35"/>
        <v>60</v>
      </c>
      <c r="X180" s="128">
        <f t="shared" si="35"/>
        <v>60</v>
      </c>
      <c r="Y180" s="128">
        <f t="shared" si="35"/>
        <v>60</v>
      </c>
      <c r="Z180" s="128">
        <f t="shared" si="35"/>
        <v>60</v>
      </c>
      <c r="AA180" s="128">
        <f t="shared" si="35"/>
        <v>60</v>
      </c>
      <c r="AB180" s="128">
        <f t="shared" si="35"/>
        <v>0</v>
      </c>
      <c r="AC180" s="128">
        <f t="shared" si="35"/>
        <v>60</v>
      </c>
      <c r="AD180" s="128">
        <f t="shared" si="35"/>
        <v>60</v>
      </c>
      <c r="AE180" s="128">
        <f t="shared" si="35"/>
        <v>60</v>
      </c>
      <c r="AF180" s="128">
        <f t="shared" si="35"/>
        <v>60</v>
      </c>
      <c r="AG180" s="128">
        <f t="shared" ref="AG180:AP180" si="36">AG111</f>
        <v>59</v>
      </c>
      <c r="AH180" s="128">
        <f t="shared" si="36"/>
        <v>60</v>
      </c>
      <c r="AI180" s="128">
        <f t="shared" si="36"/>
        <v>60</v>
      </c>
      <c r="AJ180" s="128">
        <f t="shared" si="36"/>
        <v>60</v>
      </c>
      <c r="AK180" s="128">
        <f t="shared" si="36"/>
        <v>60</v>
      </c>
      <c r="AL180" s="128">
        <f t="shared" si="36"/>
        <v>60</v>
      </c>
      <c r="AM180" s="128">
        <f t="shared" si="36"/>
        <v>60</v>
      </c>
      <c r="AN180" s="128">
        <f t="shared" si="36"/>
        <v>60</v>
      </c>
      <c r="AO180" s="128">
        <f t="shared" si="36"/>
        <v>60</v>
      </c>
      <c r="AP180" s="128">
        <f t="shared" si="36"/>
        <v>60</v>
      </c>
    </row>
    <row r="181" spans="1:42" x14ac:dyDescent="0.3">
      <c r="A181" s="128">
        <f>A112</f>
        <v>999</v>
      </c>
      <c r="B181" s="128" t="str">
        <f t="shared" ref="B181:AF181" si="37">B112</f>
        <v>CCH Unit Code</v>
      </c>
      <c r="C181" s="128"/>
      <c r="D181" s="128">
        <f t="shared" si="37"/>
        <v>602182</v>
      </c>
      <c r="E181" s="128">
        <f t="shared" si="37"/>
        <v>601701</v>
      </c>
      <c r="F181" s="128">
        <f t="shared" si="37"/>
        <v>601702</v>
      </c>
      <c r="G181" s="128">
        <f t="shared" si="37"/>
        <v>601703</v>
      </c>
      <c r="H181" s="128">
        <f t="shared" si="37"/>
        <v>604187</v>
      </c>
      <c r="I181" s="128">
        <f t="shared" si="37"/>
        <v>601707</v>
      </c>
      <c r="J181" s="128">
        <f t="shared" si="37"/>
        <v>601708</v>
      </c>
      <c r="K181" s="128">
        <f t="shared" si="37"/>
        <v>602352</v>
      </c>
      <c r="L181" s="128">
        <f t="shared" si="37"/>
        <v>60952</v>
      </c>
      <c r="M181" s="128">
        <f t="shared" si="37"/>
        <v>601717</v>
      </c>
      <c r="N181" s="128">
        <f t="shared" si="37"/>
        <v>601719</v>
      </c>
      <c r="O181" s="128">
        <f t="shared" si="37"/>
        <v>601720</v>
      </c>
      <c r="P181" s="128">
        <f t="shared" si="37"/>
        <v>601723</v>
      </c>
      <c r="Q181" s="128">
        <f t="shared" si="37"/>
        <v>601781</v>
      </c>
      <c r="R181" s="128">
        <f t="shared" si="37"/>
        <v>601782</v>
      </c>
      <c r="S181" s="128">
        <f t="shared" si="37"/>
        <v>601724</v>
      </c>
      <c r="T181" s="128">
        <f t="shared" si="37"/>
        <v>601726</v>
      </c>
      <c r="U181" s="128">
        <f t="shared" si="37"/>
        <v>602154</v>
      </c>
      <c r="V181" s="128">
        <f t="shared" si="37"/>
        <v>604030</v>
      </c>
      <c r="W181" s="128">
        <f t="shared" si="37"/>
        <v>601738</v>
      </c>
      <c r="X181" s="128">
        <f t="shared" si="37"/>
        <v>601744</v>
      </c>
      <c r="Y181" s="128">
        <f t="shared" si="37"/>
        <v>601745</v>
      </c>
      <c r="Z181" s="128">
        <f t="shared" si="37"/>
        <v>601746</v>
      </c>
      <c r="AA181" s="128">
        <f t="shared" si="37"/>
        <v>601748</v>
      </c>
      <c r="AB181" s="128">
        <f t="shared" si="37"/>
        <v>601790</v>
      </c>
      <c r="AC181" s="128">
        <f t="shared" si="37"/>
        <v>601760</v>
      </c>
      <c r="AD181" s="128">
        <f t="shared" si="37"/>
        <v>601761</v>
      </c>
      <c r="AE181" s="128">
        <f t="shared" si="37"/>
        <v>601797</v>
      </c>
      <c r="AF181" s="128">
        <f t="shared" si="37"/>
        <v>601764</v>
      </c>
      <c r="AG181" s="128">
        <f t="shared" ref="AG181:AP181" si="38">AG112</f>
        <v>591618</v>
      </c>
      <c r="AH181" s="128">
        <f t="shared" si="38"/>
        <v>602389</v>
      </c>
      <c r="AI181" s="128">
        <f t="shared" si="38"/>
        <v>601765</v>
      </c>
      <c r="AJ181" s="128">
        <f t="shared" si="38"/>
        <v>602178</v>
      </c>
      <c r="AK181" s="128">
        <f t="shared" si="38"/>
        <v>602390</v>
      </c>
      <c r="AL181" s="128">
        <f t="shared" si="38"/>
        <v>602391</v>
      </c>
      <c r="AM181" s="128">
        <f t="shared" si="38"/>
        <v>602414</v>
      </c>
      <c r="AN181" s="128">
        <f t="shared" si="38"/>
        <v>602395</v>
      </c>
      <c r="AO181" s="128">
        <f t="shared" si="38"/>
        <v>602333</v>
      </c>
      <c r="AP181" s="128">
        <f t="shared" si="38"/>
        <v>601774</v>
      </c>
    </row>
    <row r="182" spans="1:42" x14ac:dyDescent="0.3">
      <c r="A182"/>
      <c r="D182">
        <f>SUM(D151:D181)</f>
        <v>2692445</v>
      </c>
      <c r="E182" s="128">
        <f t="shared" ref="E182:AP182" si="39">SUM(E151:E181)</f>
        <v>601791</v>
      </c>
      <c r="F182" s="128">
        <f t="shared" si="39"/>
        <v>7404471</v>
      </c>
      <c r="G182" s="128">
        <f t="shared" si="39"/>
        <v>5469615</v>
      </c>
      <c r="H182" s="128">
        <f t="shared" si="39"/>
        <v>604279</v>
      </c>
      <c r="I182" s="128">
        <f t="shared" si="39"/>
        <v>1553940</v>
      </c>
      <c r="J182" s="128">
        <f t="shared" si="39"/>
        <v>7779644</v>
      </c>
      <c r="K182" s="128">
        <f t="shared" si="39"/>
        <v>16012090</v>
      </c>
      <c r="L182" s="128">
        <f t="shared" si="39"/>
        <v>61041</v>
      </c>
      <c r="M182" s="128">
        <f t="shared" si="39"/>
        <v>2936209</v>
      </c>
      <c r="N182" s="128">
        <f t="shared" si="39"/>
        <v>601807</v>
      </c>
      <c r="O182" s="128">
        <f t="shared" si="39"/>
        <v>601813</v>
      </c>
      <c r="P182" s="128">
        <f t="shared" si="39"/>
        <v>966251</v>
      </c>
      <c r="Q182" s="128">
        <f t="shared" si="39"/>
        <v>678801</v>
      </c>
      <c r="R182" s="128">
        <f t="shared" si="39"/>
        <v>830884</v>
      </c>
      <c r="S182" s="128">
        <f t="shared" si="39"/>
        <v>3711921</v>
      </c>
      <c r="T182" s="128">
        <f t="shared" si="39"/>
        <v>894983</v>
      </c>
      <c r="U182" s="128">
        <f t="shared" si="39"/>
        <v>602214</v>
      </c>
      <c r="V182" s="128">
        <f t="shared" si="39"/>
        <v>604090</v>
      </c>
      <c r="W182" s="128">
        <f t="shared" si="39"/>
        <v>3952861</v>
      </c>
      <c r="X182" s="128">
        <f t="shared" si="39"/>
        <v>601804</v>
      </c>
      <c r="Y182" s="128">
        <f t="shared" si="39"/>
        <v>771616</v>
      </c>
      <c r="Z182" s="128">
        <f t="shared" si="39"/>
        <v>821822</v>
      </c>
      <c r="AA182" s="128">
        <f t="shared" si="39"/>
        <v>1085810</v>
      </c>
      <c r="AB182" s="128">
        <f t="shared" si="39"/>
        <v>380835837</v>
      </c>
      <c r="AC182" s="128">
        <f t="shared" si="39"/>
        <v>732063</v>
      </c>
      <c r="AD182" s="128">
        <f t="shared" si="39"/>
        <v>601821</v>
      </c>
      <c r="AE182" s="128">
        <f t="shared" si="39"/>
        <v>69047565</v>
      </c>
      <c r="AF182" s="128">
        <f t="shared" si="39"/>
        <v>900072566</v>
      </c>
      <c r="AG182" s="128">
        <f t="shared" si="39"/>
        <v>591677</v>
      </c>
      <c r="AH182" s="128">
        <f t="shared" si="39"/>
        <v>3342503</v>
      </c>
      <c r="AI182" s="128">
        <f t="shared" si="39"/>
        <v>1220560</v>
      </c>
      <c r="AJ182" s="128">
        <f t="shared" si="39"/>
        <v>1003338</v>
      </c>
      <c r="AK182" s="128">
        <f t="shared" si="39"/>
        <v>649284</v>
      </c>
      <c r="AL182" s="128">
        <f t="shared" si="39"/>
        <v>855112</v>
      </c>
      <c r="AM182" s="128">
        <f t="shared" si="39"/>
        <v>5745538</v>
      </c>
      <c r="AN182" s="128">
        <f t="shared" si="39"/>
        <v>9721614</v>
      </c>
      <c r="AO182" s="128">
        <f t="shared" si="39"/>
        <v>602425</v>
      </c>
      <c r="AP182" s="128">
        <f t="shared" si="39"/>
        <v>909042</v>
      </c>
    </row>
    <row r="183" spans="1:42" x14ac:dyDescent="0.3">
      <c r="A183"/>
      <c r="D183">
        <f>D127-D182</f>
        <v>4280675</v>
      </c>
      <c r="E183" s="128">
        <f t="shared" ref="E183:AP183" si="40">E127-E182</f>
        <v>6321730</v>
      </c>
      <c r="F183" s="128">
        <f t="shared" si="40"/>
        <v>51466832</v>
      </c>
      <c r="G183" s="128">
        <f t="shared" si="40"/>
        <v>55258866</v>
      </c>
      <c r="H183" s="128">
        <f t="shared" si="40"/>
        <v>184128</v>
      </c>
      <c r="I183" s="128">
        <f t="shared" si="40"/>
        <v>6254522</v>
      </c>
      <c r="J183" s="128">
        <f t="shared" si="40"/>
        <v>22921660</v>
      </c>
      <c r="K183" s="128">
        <f t="shared" si="40"/>
        <v>12080032</v>
      </c>
      <c r="L183" s="128">
        <f t="shared" si="40"/>
        <v>83162326</v>
      </c>
      <c r="M183" s="128">
        <f t="shared" si="40"/>
        <v>4900689</v>
      </c>
      <c r="N183" s="128">
        <f t="shared" si="40"/>
        <v>1226861</v>
      </c>
      <c r="O183" s="128">
        <f t="shared" si="40"/>
        <v>44935490</v>
      </c>
      <c r="P183" s="128">
        <f t="shared" si="40"/>
        <v>2329128</v>
      </c>
      <c r="Q183" s="128">
        <f t="shared" si="40"/>
        <v>336312</v>
      </c>
      <c r="R183" s="128">
        <f t="shared" si="40"/>
        <v>1688229</v>
      </c>
      <c r="S183" s="128">
        <f t="shared" si="40"/>
        <v>28538432</v>
      </c>
      <c r="T183" s="128">
        <f t="shared" si="40"/>
        <v>2194020</v>
      </c>
      <c r="U183" s="128">
        <f t="shared" si="40"/>
        <v>0</v>
      </c>
      <c r="V183" s="128">
        <f t="shared" si="40"/>
        <v>0</v>
      </c>
      <c r="W183" s="128">
        <f t="shared" si="40"/>
        <v>10309244</v>
      </c>
      <c r="X183" s="128">
        <f t="shared" si="40"/>
        <v>0</v>
      </c>
      <c r="Y183" s="128">
        <f t="shared" si="40"/>
        <v>2111307</v>
      </c>
      <c r="Z183" s="128">
        <f t="shared" si="40"/>
        <v>1583612</v>
      </c>
      <c r="AA183" s="128">
        <f t="shared" si="40"/>
        <v>5409882</v>
      </c>
      <c r="AB183" s="128">
        <f t="shared" si="40"/>
        <v>547914087</v>
      </c>
      <c r="AC183" s="128">
        <f t="shared" si="40"/>
        <v>852143</v>
      </c>
      <c r="AD183" s="128">
        <f t="shared" si="40"/>
        <v>0</v>
      </c>
      <c r="AE183" s="128">
        <f t="shared" si="40"/>
        <v>253169164</v>
      </c>
      <c r="AF183" s="128">
        <f t="shared" si="40"/>
        <v>2323689302</v>
      </c>
      <c r="AG183" s="128">
        <f t="shared" si="40"/>
        <v>0</v>
      </c>
      <c r="AH183" s="128">
        <f t="shared" si="40"/>
        <v>13222195</v>
      </c>
      <c r="AI183" s="128">
        <f t="shared" si="40"/>
        <v>3339754</v>
      </c>
      <c r="AJ183" s="128">
        <f t="shared" si="40"/>
        <v>2155489</v>
      </c>
      <c r="AK183" s="128">
        <f t="shared" si="40"/>
        <v>397569</v>
      </c>
      <c r="AL183" s="128">
        <f t="shared" si="40"/>
        <v>1099839</v>
      </c>
      <c r="AM183" s="128">
        <f t="shared" si="40"/>
        <v>25572106</v>
      </c>
      <c r="AN183" s="128">
        <f t="shared" si="40"/>
        <v>16138467</v>
      </c>
      <c r="AO183" s="128">
        <f t="shared" si="40"/>
        <v>4912357</v>
      </c>
      <c r="AP183" s="128">
        <f t="shared" si="40"/>
        <v>2214168</v>
      </c>
    </row>
    <row r="184" spans="1:42" x14ac:dyDescent="0.3">
      <c r="A184"/>
      <c r="AH184"/>
    </row>
    <row r="185" spans="1:42" x14ac:dyDescent="0.3">
      <c r="A185">
        <f t="shared" ref="A185:B187" si="41">A128</f>
        <v>9001</v>
      </c>
      <c r="B185" s="128" t="str">
        <f t="shared" si="41"/>
        <v>Total Assets less Internal Balances Formula: =385-576</v>
      </c>
      <c r="C185" s="128"/>
      <c r="D185" s="128">
        <f t="shared" ref="D185:AP185" si="42">D128</f>
        <v>0</v>
      </c>
      <c r="E185" s="128">
        <f t="shared" si="42"/>
        <v>0</v>
      </c>
      <c r="F185" s="128">
        <f t="shared" si="42"/>
        <v>2453003</v>
      </c>
      <c r="G185" s="128">
        <f t="shared" si="42"/>
        <v>0</v>
      </c>
      <c r="H185" s="128">
        <f t="shared" si="42"/>
        <v>0</v>
      </c>
      <c r="I185" s="128">
        <f t="shared" si="42"/>
        <v>898429</v>
      </c>
      <c r="J185" s="128">
        <f t="shared" si="42"/>
        <v>3027453</v>
      </c>
      <c r="K185" s="128">
        <f t="shared" si="42"/>
        <v>0</v>
      </c>
      <c r="L185" s="128">
        <f t="shared" si="42"/>
        <v>0</v>
      </c>
      <c r="M185" s="128">
        <f t="shared" si="42"/>
        <v>0</v>
      </c>
      <c r="N185" s="128">
        <f t="shared" si="42"/>
        <v>0</v>
      </c>
      <c r="O185" s="128">
        <f t="shared" si="42"/>
        <v>0</v>
      </c>
      <c r="P185" s="128">
        <f t="shared" si="42"/>
        <v>364300</v>
      </c>
      <c r="Q185" s="128">
        <f t="shared" si="42"/>
        <v>76932</v>
      </c>
      <c r="R185" s="128">
        <f t="shared" si="42"/>
        <v>228719</v>
      </c>
      <c r="S185" s="128">
        <f t="shared" si="42"/>
        <v>2576236</v>
      </c>
      <c r="T185" s="128">
        <f t="shared" si="42"/>
        <v>223608</v>
      </c>
      <c r="U185" s="128">
        <f t="shared" si="42"/>
        <v>0</v>
      </c>
      <c r="V185" s="128">
        <f t="shared" si="42"/>
        <v>0</v>
      </c>
      <c r="W185" s="128">
        <f t="shared" si="42"/>
        <v>2944209</v>
      </c>
      <c r="X185" s="128">
        <f t="shared" si="42"/>
        <v>0</v>
      </c>
      <c r="Y185" s="128">
        <f t="shared" si="42"/>
        <v>168173</v>
      </c>
      <c r="Z185" s="128">
        <f t="shared" si="42"/>
        <v>214836</v>
      </c>
      <c r="AA185" s="128">
        <f t="shared" si="42"/>
        <v>321381</v>
      </c>
      <c r="AB185" s="128">
        <f t="shared" si="42"/>
        <v>69787716</v>
      </c>
      <c r="AC185" s="128">
        <f t="shared" si="42"/>
        <v>130216</v>
      </c>
      <c r="AD185" s="128">
        <f t="shared" si="42"/>
        <v>0</v>
      </c>
      <c r="AE185" s="128">
        <f t="shared" si="42"/>
        <v>47212948</v>
      </c>
      <c r="AF185" s="128">
        <f t="shared" si="42"/>
        <v>854617495</v>
      </c>
      <c r="AG185" s="128">
        <f t="shared" si="42"/>
        <v>0</v>
      </c>
      <c r="AH185" s="128">
        <f t="shared" si="42"/>
        <v>2734155</v>
      </c>
      <c r="AI185" s="128">
        <f t="shared" si="42"/>
        <v>613896</v>
      </c>
      <c r="AJ185" s="128">
        <f t="shared" si="42"/>
        <v>394255</v>
      </c>
      <c r="AK185" s="128">
        <f t="shared" si="42"/>
        <v>44382</v>
      </c>
      <c r="AL185" s="128">
        <f t="shared" si="42"/>
        <v>227751</v>
      </c>
      <c r="AM185" s="128">
        <f t="shared" si="42"/>
        <v>3791174</v>
      </c>
      <c r="AN185" s="128">
        <f t="shared" si="42"/>
        <v>0</v>
      </c>
      <c r="AO185" s="128">
        <f t="shared" si="42"/>
        <v>0</v>
      </c>
      <c r="AP185" s="128">
        <f t="shared" si="42"/>
        <v>307179</v>
      </c>
    </row>
    <row r="186" spans="1:42" x14ac:dyDescent="0.3">
      <c r="A186" s="128">
        <f t="shared" si="41"/>
        <v>9002</v>
      </c>
      <c r="B186" s="128" t="str">
        <f t="shared" si="41"/>
        <v>Total Current Liabilites less Internal Balances Formula: =626-576</v>
      </c>
      <c r="C186" s="128"/>
      <c r="D186" s="128">
        <f t="shared" ref="D186:AP186" si="43">D129</f>
        <v>0</v>
      </c>
      <c r="E186" s="128">
        <f t="shared" si="43"/>
        <v>0</v>
      </c>
      <c r="F186" s="128">
        <f t="shared" si="43"/>
        <v>1449263</v>
      </c>
      <c r="G186" s="128">
        <f t="shared" si="43"/>
        <v>0</v>
      </c>
      <c r="H186" s="128">
        <f t="shared" si="43"/>
        <v>0</v>
      </c>
      <c r="I186" s="128">
        <f t="shared" si="43"/>
        <v>22156</v>
      </c>
      <c r="J186" s="128">
        <f t="shared" si="43"/>
        <v>159879</v>
      </c>
      <c r="K186" s="128">
        <f t="shared" si="43"/>
        <v>0</v>
      </c>
      <c r="L186" s="128">
        <f t="shared" si="43"/>
        <v>0</v>
      </c>
      <c r="M186" s="128">
        <f t="shared" si="43"/>
        <v>0</v>
      </c>
      <c r="N186" s="128">
        <f t="shared" si="43"/>
        <v>0</v>
      </c>
      <c r="O186" s="128">
        <f t="shared" si="43"/>
        <v>0</v>
      </c>
      <c r="P186" s="128">
        <f t="shared" si="43"/>
        <v>46</v>
      </c>
      <c r="Q186" s="128">
        <f t="shared" si="43"/>
        <v>0</v>
      </c>
      <c r="R186" s="128">
        <f t="shared" si="43"/>
        <v>98</v>
      </c>
      <c r="S186" s="128">
        <f t="shared" si="43"/>
        <v>177957</v>
      </c>
      <c r="T186" s="128">
        <f t="shared" si="43"/>
        <v>536</v>
      </c>
      <c r="U186" s="128">
        <f t="shared" si="43"/>
        <v>0</v>
      </c>
      <c r="V186" s="128">
        <f t="shared" si="43"/>
        <v>0</v>
      </c>
      <c r="W186" s="128">
        <f t="shared" si="43"/>
        <v>0</v>
      </c>
      <c r="X186" s="128">
        <f t="shared" si="43"/>
        <v>0</v>
      </c>
      <c r="Y186" s="128">
        <f t="shared" si="43"/>
        <v>536</v>
      </c>
      <c r="Z186" s="128">
        <f t="shared" si="43"/>
        <v>0</v>
      </c>
      <c r="AA186" s="128">
        <f t="shared" si="43"/>
        <v>8485</v>
      </c>
      <c r="AB186" s="128">
        <f t="shared" si="43"/>
        <v>105500344</v>
      </c>
      <c r="AC186" s="128">
        <f t="shared" si="43"/>
        <v>0</v>
      </c>
      <c r="AD186" s="128">
        <f t="shared" si="43"/>
        <v>0</v>
      </c>
      <c r="AE186" s="128">
        <f t="shared" si="43"/>
        <v>680135</v>
      </c>
      <c r="AF186" s="128">
        <f t="shared" si="43"/>
        <v>10382737</v>
      </c>
      <c r="AG186" s="128">
        <f t="shared" si="43"/>
        <v>0</v>
      </c>
      <c r="AH186" s="128">
        <f t="shared" si="43"/>
        <v>1957</v>
      </c>
      <c r="AI186" s="128">
        <f t="shared" si="43"/>
        <v>1210</v>
      </c>
      <c r="AJ186" s="128">
        <f t="shared" si="43"/>
        <v>2073</v>
      </c>
      <c r="AK186" s="128">
        <f t="shared" si="43"/>
        <v>808</v>
      </c>
      <c r="AL186" s="128">
        <f t="shared" si="43"/>
        <v>8294</v>
      </c>
      <c r="AM186" s="128">
        <f t="shared" si="43"/>
        <v>89682</v>
      </c>
      <c r="AN186" s="128">
        <f t="shared" si="43"/>
        <v>0</v>
      </c>
      <c r="AO186" s="128">
        <f t="shared" si="43"/>
        <v>0</v>
      </c>
      <c r="AP186" s="128">
        <f t="shared" si="43"/>
        <v>0</v>
      </c>
    </row>
    <row r="187" spans="1:42" x14ac:dyDescent="0.3">
      <c r="A187" s="128">
        <f t="shared" si="41"/>
        <v>9003</v>
      </c>
      <c r="B187" s="128" t="str">
        <f t="shared" si="41"/>
        <v>Total Liabilities and total deferred inflows less internal balances Formula: =338-576</v>
      </c>
      <c r="C187" s="128"/>
      <c r="D187" s="128">
        <f t="shared" ref="D187:AP187" si="44">D130</f>
        <v>0</v>
      </c>
      <c r="E187" s="128">
        <f t="shared" si="44"/>
        <v>0</v>
      </c>
      <c r="F187" s="128">
        <f t="shared" si="44"/>
        <v>1451148</v>
      </c>
      <c r="G187" s="128">
        <f t="shared" si="44"/>
        <v>0</v>
      </c>
      <c r="H187" s="128">
        <f t="shared" si="44"/>
        <v>0</v>
      </c>
      <c r="I187" s="128">
        <f t="shared" si="44"/>
        <v>22156</v>
      </c>
      <c r="J187" s="128">
        <f t="shared" si="44"/>
        <v>3832635</v>
      </c>
      <c r="K187" s="128">
        <f t="shared" si="44"/>
        <v>0</v>
      </c>
      <c r="L187" s="128">
        <f t="shared" si="44"/>
        <v>0</v>
      </c>
      <c r="M187" s="128">
        <f t="shared" si="44"/>
        <v>0</v>
      </c>
      <c r="N187" s="128">
        <f t="shared" si="44"/>
        <v>0</v>
      </c>
      <c r="O187" s="128">
        <f t="shared" si="44"/>
        <v>0</v>
      </c>
      <c r="P187" s="128">
        <f t="shared" si="44"/>
        <v>46</v>
      </c>
      <c r="Q187" s="128">
        <f t="shared" si="44"/>
        <v>0</v>
      </c>
      <c r="R187" s="128">
        <f t="shared" si="44"/>
        <v>98</v>
      </c>
      <c r="S187" s="128">
        <f t="shared" si="44"/>
        <v>177957</v>
      </c>
      <c r="T187" s="128">
        <f t="shared" si="44"/>
        <v>68487</v>
      </c>
      <c r="U187" s="128">
        <f t="shared" si="44"/>
        <v>0</v>
      </c>
      <c r="V187" s="128">
        <f t="shared" si="44"/>
        <v>0</v>
      </c>
      <c r="W187" s="128">
        <f t="shared" si="44"/>
        <v>406822</v>
      </c>
      <c r="X187" s="128">
        <f t="shared" si="44"/>
        <v>0</v>
      </c>
      <c r="Y187" s="128">
        <f t="shared" si="44"/>
        <v>536</v>
      </c>
      <c r="Z187" s="128">
        <f t="shared" si="44"/>
        <v>5150</v>
      </c>
      <c r="AA187" s="128">
        <f t="shared" si="44"/>
        <v>145620</v>
      </c>
      <c r="AB187" s="128">
        <f t="shared" si="44"/>
        <v>129842370</v>
      </c>
      <c r="AC187" s="128">
        <f t="shared" si="44"/>
        <v>0</v>
      </c>
      <c r="AD187" s="128">
        <f t="shared" si="44"/>
        <v>0</v>
      </c>
      <c r="AE187" s="128">
        <f t="shared" si="44"/>
        <v>829516</v>
      </c>
      <c r="AF187" s="128">
        <f t="shared" si="44"/>
        <v>13352308</v>
      </c>
      <c r="AG187" s="128">
        <f t="shared" si="44"/>
        <v>0</v>
      </c>
      <c r="AH187" s="128">
        <f t="shared" si="44"/>
        <v>1957</v>
      </c>
      <c r="AI187" s="128">
        <f t="shared" si="44"/>
        <v>2391</v>
      </c>
      <c r="AJ187" s="128">
        <f t="shared" si="44"/>
        <v>2673</v>
      </c>
      <c r="AK187" s="128">
        <f t="shared" si="44"/>
        <v>808</v>
      </c>
      <c r="AL187" s="128">
        <f t="shared" si="44"/>
        <v>8294</v>
      </c>
      <c r="AM187" s="128">
        <f t="shared" si="44"/>
        <v>1196239</v>
      </c>
      <c r="AN187" s="128">
        <f t="shared" si="44"/>
        <v>0</v>
      </c>
      <c r="AO187" s="128">
        <f t="shared" si="44"/>
        <v>0</v>
      </c>
      <c r="AP187" s="128">
        <f t="shared" si="44"/>
        <v>0</v>
      </c>
    </row>
    <row r="188" spans="1:42" x14ac:dyDescent="0.3">
      <c r="A188"/>
      <c r="AH188"/>
    </row>
    <row r="189" spans="1:42" x14ac:dyDescent="0.3">
      <c r="A189"/>
      <c r="D189">
        <f>D183+D185+D186+D187</f>
        <v>4280675</v>
      </c>
      <c r="E189" s="128">
        <f t="shared" ref="E189:AP189" si="45">E183+E185+E186+E187</f>
        <v>6321730</v>
      </c>
      <c r="F189" s="779">
        <f t="shared" si="45"/>
        <v>56820246</v>
      </c>
      <c r="G189" s="128">
        <f t="shared" si="45"/>
        <v>55258866</v>
      </c>
      <c r="H189" s="128">
        <f t="shared" si="45"/>
        <v>184128</v>
      </c>
      <c r="I189" s="128">
        <f t="shared" si="45"/>
        <v>7197263</v>
      </c>
      <c r="J189" s="128">
        <f t="shared" si="45"/>
        <v>29941627</v>
      </c>
      <c r="K189" s="128">
        <f t="shared" si="45"/>
        <v>12080032</v>
      </c>
      <c r="L189" s="128">
        <f t="shared" si="45"/>
        <v>83162326</v>
      </c>
      <c r="M189" s="128">
        <f t="shared" si="45"/>
        <v>4900689</v>
      </c>
      <c r="N189" s="128">
        <f t="shared" si="45"/>
        <v>1226861</v>
      </c>
      <c r="O189" s="128">
        <f t="shared" si="45"/>
        <v>44935490</v>
      </c>
      <c r="P189" s="128">
        <f t="shared" si="45"/>
        <v>2693520</v>
      </c>
      <c r="Q189" s="128">
        <f t="shared" si="45"/>
        <v>413244</v>
      </c>
      <c r="R189" s="128">
        <f t="shared" si="45"/>
        <v>1917144</v>
      </c>
      <c r="S189" s="128">
        <f t="shared" si="45"/>
        <v>31470582</v>
      </c>
      <c r="T189" s="128">
        <f t="shared" si="45"/>
        <v>2486651</v>
      </c>
      <c r="U189" s="128">
        <f t="shared" si="45"/>
        <v>0</v>
      </c>
      <c r="V189" s="128">
        <f t="shared" si="45"/>
        <v>0</v>
      </c>
      <c r="W189" s="128">
        <f t="shared" si="45"/>
        <v>13660275</v>
      </c>
      <c r="X189" s="128">
        <f t="shared" si="45"/>
        <v>0</v>
      </c>
      <c r="Y189" s="128">
        <f t="shared" si="45"/>
        <v>2280552</v>
      </c>
      <c r="Z189" s="128">
        <f t="shared" si="45"/>
        <v>1803598</v>
      </c>
      <c r="AA189" s="128">
        <f t="shared" si="45"/>
        <v>5885368</v>
      </c>
      <c r="AB189" s="128">
        <f t="shared" si="45"/>
        <v>853044517</v>
      </c>
      <c r="AC189" s="128">
        <f t="shared" si="45"/>
        <v>982359</v>
      </c>
      <c r="AD189" s="128">
        <f t="shared" si="45"/>
        <v>0</v>
      </c>
      <c r="AE189" s="128">
        <f>AE183+AE185+AE186+AE187</f>
        <v>301891763</v>
      </c>
      <c r="AF189" s="128">
        <f t="shared" si="45"/>
        <v>3202041842</v>
      </c>
      <c r="AG189" s="128">
        <f t="shared" si="45"/>
        <v>0</v>
      </c>
      <c r="AH189" s="128">
        <f t="shared" si="45"/>
        <v>15960264</v>
      </c>
      <c r="AI189" s="128">
        <f t="shared" si="45"/>
        <v>3957251</v>
      </c>
      <c r="AJ189" s="128">
        <f t="shared" si="45"/>
        <v>2554490</v>
      </c>
      <c r="AK189" s="128">
        <f t="shared" si="45"/>
        <v>443567</v>
      </c>
      <c r="AL189" s="128">
        <f t="shared" si="45"/>
        <v>1344178</v>
      </c>
      <c r="AM189" s="128">
        <f t="shared" si="45"/>
        <v>30649201</v>
      </c>
      <c r="AN189" s="128">
        <f t="shared" si="45"/>
        <v>16138467</v>
      </c>
      <c r="AO189" s="128">
        <f t="shared" si="45"/>
        <v>4912357</v>
      </c>
      <c r="AP189" s="128">
        <f t="shared" si="45"/>
        <v>2521347</v>
      </c>
    </row>
    <row r="190" spans="1:42" x14ac:dyDescent="0.3">
      <c r="A190"/>
      <c r="AH190"/>
    </row>
    <row r="191" spans="1:42" x14ac:dyDescent="0.3">
      <c r="A191"/>
      <c r="D191" s="191">
        <v>4280675</v>
      </c>
      <c r="F191" s="191">
        <v>56820246</v>
      </c>
      <c r="AH191"/>
      <c r="AP191">
        <v>2521347</v>
      </c>
    </row>
    <row r="192" spans="1:42" x14ac:dyDescent="0.3">
      <c r="A192"/>
      <c r="AH192"/>
    </row>
    <row r="193" spans="1:42" x14ac:dyDescent="0.3">
      <c r="A193"/>
      <c r="D193" s="778">
        <f>D189-D191</f>
        <v>0</v>
      </c>
      <c r="F193" s="778">
        <f>F189-F191</f>
        <v>0</v>
      </c>
      <c r="AH193"/>
    </row>
    <row r="194" spans="1:42" x14ac:dyDescent="0.3">
      <c r="A194"/>
      <c r="AH194"/>
    </row>
    <row r="195" spans="1:42" x14ac:dyDescent="0.3">
      <c r="A195"/>
      <c r="D195" s="396">
        <v>6973120</v>
      </c>
      <c r="E195" s="396">
        <v>6923521</v>
      </c>
      <c r="F195" s="396">
        <v>58871303</v>
      </c>
      <c r="G195" s="396">
        <v>60728481</v>
      </c>
      <c r="H195" s="396">
        <v>788407</v>
      </c>
      <c r="I195" s="396">
        <v>7808462</v>
      </c>
      <c r="J195" s="396">
        <v>30701304</v>
      </c>
      <c r="K195" s="396">
        <v>28092122</v>
      </c>
      <c r="L195" s="396">
        <v>83223367</v>
      </c>
      <c r="M195" s="396">
        <v>7836898</v>
      </c>
      <c r="N195" s="396">
        <v>1828668</v>
      </c>
      <c r="O195" s="396">
        <v>45537303</v>
      </c>
      <c r="P195" s="396">
        <v>3295379</v>
      </c>
      <c r="Q195" s="396">
        <v>1015113</v>
      </c>
      <c r="R195" s="396">
        <v>2519113</v>
      </c>
      <c r="S195" s="396">
        <v>32250353</v>
      </c>
      <c r="T195" s="396">
        <v>3089003</v>
      </c>
      <c r="U195" t="s">
        <v>954</v>
      </c>
      <c r="V195" t="s">
        <v>954</v>
      </c>
      <c r="W195" s="396">
        <v>14262105</v>
      </c>
      <c r="X195" t="s">
        <v>953</v>
      </c>
      <c r="Y195" s="396">
        <v>2882923</v>
      </c>
      <c r="Z195" s="396">
        <v>2405434</v>
      </c>
      <c r="AA195" s="396">
        <v>6495692</v>
      </c>
      <c r="AB195" s="191">
        <v>928749924</v>
      </c>
      <c r="AC195" s="396">
        <v>1584206</v>
      </c>
      <c r="AD195" t="s">
        <v>954</v>
      </c>
      <c r="AE195" s="396">
        <v>322216729</v>
      </c>
      <c r="AF195" s="396">
        <v>3223761868</v>
      </c>
      <c r="AG195" t="s">
        <v>1149</v>
      </c>
      <c r="AH195" s="396">
        <v>16564698</v>
      </c>
      <c r="AI195" s="396">
        <v>4560314</v>
      </c>
      <c r="AJ195" s="396">
        <v>3158827</v>
      </c>
      <c r="AK195" s="396">
        <v>1046853</v>
      </c>
      <c r="AL195" s="396">
        <v>1954951</v>
      </c>
      <c r="AM195" s="396">
        <v>31317644</v>
      </c>
      <c r="AN195" s="396">
        <v>25860081</v>
      </c>
      <c r="AO195" s="396">
        <v>5514782</v>
      </c>
      <c r="AP195" s="396">
        <v>3123210</v>
      </c>
    </row>
    <row r="196" spans="1:42" x14ac:dyDescent="0.3">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I196" s="128"/>
      <c r="AJ196" s="128"/>
      <c r="AK196" s="128"/>
      <c r="AL196" s="128"/>
      <c r="AM196" s="128"/>
      <c r="AN196" s="128"/>
    </row>
    <row r="197" spans="1:42" x14ac:dyDescent="0.3">
      <c r="A197"/>
      <c r="D197" s="396">
        <f>D127-D195</f>
        <v>0</v>
      </c>
      <c r="E197" s="396">
        <f t="shared" ref="E197:AP197" si="46">E127-E195</f>
        <v>0</v>
      </c>
      <c r="F197" s="396">
        <f t="shared" si="46"/>
        <v>0</v>
      </c>
      <c r="G197" s="396">
        <f t="shared" si="46"/>
        <v>0</v>
      </c>
      <c r="H197" s="396">
        <f t="shared" si="46"/>
        <v>0</v>
      </c>
      <c r="I197" s="396">
        <f t="shared" si="46"/>
        <v>0</v>
      </c>
      <c r="J197" s="396">
        <f t="shared" si="46"/>
        <v>0</v>
      </c>
      <c r="K197" s="396">
        <f t="shared" si="46"/>
        <v>0</v>
      </c>
      <c r="L197" s="396">
        <f t="shared" si="46"/>
        <v>0</v>
      </c>
      <c r="M197" s="396">
        <f t="shared" si="46"/>
        <v>0</v>
      </c>
      <c r="N197" s="396">
        <f t="shared" si="46"/>
        <v>0</v>
      </c>
      <c r="O197" s="396">
        <f t="shared" si="46"/>
        <v>0</v>
      </c>
      <c r="P197" s="396">
        <f t="shared" si="46"/>
        <v>0</v>
      </c>
      <c r="Q197" s="396">
        <f t="shared" si="46"/>
        <v>0</v>
      </c>
      <c r="R197" s="396">
        <f t="shared" si="46"/>
        <v>0</v>
      </c>
      <c r="S197" s="396">
        <f t="shared" si="46"/>
        <v>0</v>
      </c>
      <c r="T197" s="396">
        <f t="shared" si="46"/>
        <v>0</v>
      </c>
      <c r="U197" s="396" t="e">
        <f t="shared" si="46"/>
        <v>#VALUE!</v>
      </c>
      <c r="V197" s="396" t="e">
        <f t="shared" si="46"/>
        <v>#VALUE!</v>
      </c>
      <c r="W197" s="396">
        <f t="shared" si="46"/>
        <v>0</v>
      </c>
      <c r="X197" s="396" t="e">
        <f t="shared" si="46"/>
        <v>#VALUE!</v>
      </c>
      <c r="Y197" s="396">
        <f t="shared" si="46"/>
        <v>0</v>
      </c>
      <c r="Z197" s="396">
        <f t="shared" si="46"/>
        <v>0</v>
      </c>
      <c r="AA197" s="396">
        <f t="shared" si="46"/>
        <v>0</v>
      </c>
      <c r="AB197" s="396">
        <f t="shared" si="46"/>
        <v>0</v>
      </c>
      <c r="AC197" s="396">
        <f t="shared" si="46"/>
        <v>0</v>
      </c>
      <c r="AD197" s="396" t="e">
        <f t="shared" si="46"/>
        <v>#VALUE!</v>
      </c>
      <c r="AE197" s="396">
        <f t="shared" si="46"/>
        <v>0</v>
      </c>
      <c r="AF197" s="396">
        <f t="shared" si="46"/>
        <v>0</v>
      </c>
      <c r="AG197" s="396" t="e">
        <f t="shared" si="46"/>
        <v>#VALUE!</v>
      </c>
      <c r="AH197" s="396">
        <f t="shared" si="46"/>
        <v>0</v>
      </c>
      <c r="AI197" s="396">
        <f t="shared" si="46"/>
        <v>0</v>
      </c>
      <c r="AJ197" s="396">
        <f t="shared" si="46"/>
        <v>0</v>
      </c>
      <c r="AK197" s="396">
        <f t="shared" si="46"/>
        <v>0</v>
      </c>
      <c r="AL197" s="396">
        <f t="shared" si="46"/>
        <v>0</v>
      </c>
      <c r="AM197" s="396">
        <f t="shared" si="46"/>
        <v>0</v>
      </c>
      <c r="AN197" s="396">
        <f t="shared" si="46"/>
        <v>0</v>
      </c>
      <c r="AO197" s="396">
        <f t="shared" si="46"/>
        <v>0</v>
      </c>
      <c r="AP197" s="396">
        <f t="shared" si="46"/>
        <v>0</v>
      </c>
    </row>
    <row r="198" spans="1:42" x14ac:dyDescent="0.3">
      <c r="A198"/>
      <c r="AH198"/>
    </row>
    <row r="199" spans="1:42" x14ac:dyDescent="0.3">
      <c r="A199"/>
      <c r="AH199"/>
    </row>
    <row r="200" spans="1:42" x14ac:dyDescent="0.3">
      <c r="A200"/>
      <c r="AH200"/>
    </row>
    <row r="201" spans="1:42" x14ac:dyDescent="0.3">
      <c r="A201"/>
      <c r="AH201"/>
    </row>
    <row r="202" spans="1:42" x14ac:dyDescent="0.3">
      <c r="A202"/>
      <c r="AH202"/>
    </row>
    <row r="203" spans="1:42" x14ac:dyDescent="0.3">
      <c r="A203"/>
      <c r="AH203"/>
    </row>
    <row r="204" spans="1:42" x14ac:dyDescent="0.3">
      <c r="A204"/>
      <c r="AH204"/>
    </row>
    <row r="205" spans="1:42" x14ac:dyDescent="0.3">
      <c r="A205"/>
      <c r="AH205"/>
    </row>
    <row r="206" spans="1:42" x14ac:dyDescent="0.3">
      <c r="A206"/>
      <c r="AH206"/>
    </row>
    <row r="207" spans="1:42" ht="20.399999999999999" customHeight="1" x14ac:dyDescent="0.3">
      <c r="A207"/>
      <c r="AH207"/>
    </row>
    <row r="208" spans="1:42" x14ac:dyDescent="0.3">
      <c r="A208"/>
      <c r="AH208"/>
    </row>
    <row r="209" spans="1:34" ht="67.8" customHeight="1" x14ac:dyDescent="0.3">
      <c r="A209"/>
      <c r="AH209"/>
    </row>
    <row r="210" spans="1:34" x14ac:dyDescent="0.3">
      <c r="A210"/>
      <c r="AH210"/>
    </row>
    <row r="211" spans="1:34" x14ac:dyDescent="0.3">
      <c r="A211"/>
      <c r="AH211"/>
    </row>
    <row r="212" spans="1:34" x14ac:dyDescent="0.3">
      <c r="A212"/>
      <c r="AH212"/>
    </row>
    <row r="213" spans="1:34" x14ac:dyDescent="0.3">
      <c r="A213"/>
      <c r="AH213"/>
    </row>
    <row r="214" spans="1:34" x14ac:dyDescent="0.3">
      <c r="A214"/>
      <c r="AH214"/>
    </row>
  </sheetData>
  <sheetProtection algorithmName="SHA-512" hashValue="mUlhs2PU/Kbjxx2E28YHr8N93DHlfe2aUmXlsAagkl6JGXNiHVrlkJ0sTQBvPcqHdKwc+ZvoKnDG/4DzxWziCg==" saltValue="lXYg1J9JDt9S+SfZooV+3A==" spinCount="100000" sheet="1" objects="1" scenarios="1"/>
  <pageMargins left="0.7" right="0.7" top="0.75" bottom="0.75" header="0.3" footer="0.3"/>
  <pageSetup orientation="portrait" r:id="rId1"/>
  <ignoredErrors>
    <ignoredError sqref="A155:XFD155 A178:XFD178"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sheetPr codeName="Sheet9"/>
  <dimension ref="A1:BA313"/>
  <sheetViews>
    <sheetView workbookViewId="0">
      <pane xSplit="3" topLeftCell="D1" activePane="topRight" state="frozen"/>
      <selection pane="topRight" activeCell="F139" sqref="F139"/>
    </sheetView>
  </sheetViews>
  <sheetFormatPr defaultColWidth="10.33203125" defaultRowHeight="14.4" x14ac:dyDescent="0.3"/>
  <cols>
    <col min="1" max="1" width="10.33203125" style="105"/>
    <col min="2" max="2" width="47.88671875" style="343" customWidth="1"/>
    <col min="4" max="22" width="15.77734375" customWidth="1"/>
    <col min="23" max="23" width="22.77734375" customWidth="1"/>
    <col min="24" max="36" width="15.77734375" customWidth="1"/>
    <col min="37" max="37" width="15.77734375" style="128" customWidth="1"/>
    <col min="38" max="45" width="15.77734375" customWidth="1"/>
    <col min="46" max="46" width="17.88671875" customWidth="1"/>
  </cols>
  <sheetData>
    <row r="1" spans="1:53" s="343" customFormat="1" x14ac:dyDescent="0.3">
      <c r="A1" t="s">
        <v>1079</v>
      </c>
      <c r="B1" t="s">
        <v>1080</v>
      </c>
      <c r="C1" t="s">
        <v>154</v>
      </c>
      <c r="D1" t="s">
        <v>451</v>
      </c>
      <c r="E1" t="s">
        <v>452</v>
      </c>
      <c r="F1" t="s">
        <v>453</v>
      </c>
      <c r="G1" t="s">
        <v>454</v>
      </c>
      <c r="H1" t="s">
        <v>455</v>
      </c>
      <c r="I1" t="s">
        <v>456</v>
      </c>
      <c r="J1" t="s">
        <v>457</v>
      </c>
      <c r="K1" t="s">
        <v>458</v>
      </c>
      <c r="L1" t="s">
        <v>459</v>
      </c>
      <c r="M1" t="s">
        <v>460</v>
      </c>
      <c r="N1" t="s">
        <v>461</v>
      </c>
      <c r="O1" t="s">
        <v>462</v>
      </c>
      <c r="P1" t="s">
        <v>463</v>
      </c>
      <c r="Q1" t="s">
        <v>464</v>
      </c>
      <c r="R1" t="s">
        <v>465</v>
      </c>
      <c r="S1" t="s">
        <v>466</v>
      </c>
      <c r="T1" t="s">
        <v>467</v>
      </c>
      <c r="U1" t="s">
        <v>468</v>
      </c>
      <c r="V1" t="s">
        <v>469</v>
      </c>
      <c r="W1" t="s">
        <v>470</v>
      </c>
      <c r="X1" t="s">
        <v>471</v>
      </c>
      <c r="Y1" t="s">
        <v>472</v>
      </c>
      <c r="Z1" t="s">
        <v>473</v>
      </c>
      <c r="AA1" t="s">
        <v>474</v>
      </c>
      <c r="AB1" t="s">
        <v>475</v>
      </c>
      <c r="AC1" t="s">
        <v>476</v>
      </c>
      <c r="AD1" t="s">
        <v>477</v>
      </c>
      <c r="AE1" t="s">
        <v>478</v>
      </c>
      <c r="AF1" t="s">
        <v>479</v>
      </c>
      <c r="AG1" t="s">
        <v>480</v>
      </c>
      <c r="AH1" t="s">
        <v>655</v>
      </c>
      <c r="AI1" t="s">
        <v>481</v>
      </c>
      <c r="AJ1" t="s">
        <v>482</v>
      </c>
      <c r="AK1" t="s">
        <v>483</v>
      </c>
      <c r="AL1" t="s">
        <v>484</v>
      </c>
      <c r="AM1" t="s">
        <v>485</v>
      </c>
      <c r="AN1" t="s">
        <v>486</v>
      </c>
      <c r="AO1" t="s">
        <v>487</v>
      </c>
      <c r="AP1" t="s">
        <v>488</v>
      </c>
      <c r="AQ1" t="s">
        <v>489</v>
      </c>
      <c r="AR1"/>
      <c r="AS1"/>
      <c r="AT1"/>
      <c r="AU1"/>
      <c r="AV1"/>
    </row>
    <row r="2" spans="1:53" x14ac:dyDescent="0.3">
      <c r="A2" t="s">
        <v>328</v>
      </c>
      <c r="B2" t="s">
        <v>12</v>
      </c>
      <c r="C2" t="s">
        <v>3</v>
      </c>
      <c r="D2">
        <v>602182</v>
      </c>
      <c r="E2">
        <v>601701</v>
      </c>
      <c r="F2">
        <v>601702</v>
      </c>
      <c r="G2">
        <v>601703</v>
      </c>
      <c r="H2">
        <v>604187</v>
      </c>
      <c r="I2">
        <v>601707</v>
      </c>
      <c r="J2">
        <v>601708</v>
      </c>
      <c r="K2">
        <v>602352</v>
      </c>
      <c r="L2">
        <v>60952</v>
      </c>
      <c r="M2">
        <v>601717</v>
      </c>
      <c r="N2">
        <v>601719</v>
      </c>
      <c r="O2">
        <v>601720</v>
      </c>
      <c r="P2">
        <v>601723</v>
      </c>
      <c r="Q2">
        <v>601781</v>
      </c>
      <c r="R2">
        <v>601782</v>
      </c>
      <c r="S2">
        <v>601724</v>
      </c>
      <c r="T2">
        <v>601726</v>
      </c>
      <c r="U2">
        <v>602154</v>
      </c>
      <c r="V2">
        <v>604030</v>
      </c>
      <c r="W2">
        <v>601738</v>
      </c>
      <c r="X2">
        <v>601744</v>
      </c>
      <c r="Y2">
        <v>601745</v>
      </c>
      <c r="Z2">
        <v>601746</v>
      </c>
      <c r="AA2">
        <v>601748</v>
      </c>
      <c r="AB2">
        <v>601790</v>
      </c>
      <c r="AC2">
        <v>602369</v>
      </c>
      <c r="AD2">
        <v>601760</v>
      </c>
      <c r="AE2">
        <v>601761</v>
      </c>
      <c r="AF2">
        <v>601797</v>
      </c>
      <c r="AG2">
        <v>601764</v>
      </c>
      <c r="AH2">
        <v>591618</v>
      </c>
      <c r="AI2">
        <v>602389</v>
      </c>
      <c r="AJ2">
        <v>601765</v>
      </c>
      <c r="AK2">
        <v>602178</v>
      </c>
      <c r="AL2">
        <v>602390</v>
      </c>
      <c r="AM2">
        <v>602391</v>
      </c>
      <c r="AN2">
        <v>602414</v>
      </c>
      <c r="AO2">
        <v>602395</v>
      </c>
      <c r="AP2">
        <v>602333</v>
      </c>
      <c r="AQ2">
        <v>601774</v>
      </c>
      <c r="AW2" s="467"/>
      <c r="AX2" s="467"/>
      <c r="AY2" s="467"/>
      <c r="AZ2" s="467"/>
      <c r="BA2" s="467"/>
    </row>
    <row r="3" spans="1:53" x14ac:dyDescent="0.3">
      <c r="A3">
        <v>4</v>
      </c>
      <c r="B3" t="s">
        <v>39</v>
      </c>
      <c r="D3">
        <v>0</v>
      </c>
      <c r="E3">
        <v>0</v>
      </c>
      <c r="F3">
        <v>1327285</v>
      </c>
      <c r="G3">
        <v>0</v>
      </c>
      <c r="H3">
        <v>0</v>
      </c>
      <c r="I3">
        <v>13310</v>
      </c>
      <c r="J3">
        <v>156093</v>
      </c>
      <c r="K3">
        <v>0</v>
      </c>
      <c r="L3">
        <v>0</v>
      </c>
      <c r="M3">
        <v>0</v>
      </c>
      <c r="N3">
        <v>0</v>
      </c>
      <c r="O3">
        <v>0</v>
      </c>
      <c r="P3">
        <v>26</v>
      </c>
      <c r="Q3">
        <v>0</v>
      </c>
      <c r="R3">
        <v>98</v>
      </c>
      <c r="S3">
        <v>72492</v>
      </c>
      <c r="T3">
        <v>363</v>
      </c>
      <c r="U3">
        <v>0</v>
      </c>
      <c r="W3">
        <v>6659</v>
      </c>
      <c r="X3">
        <v>0</v>
      </c>
      <c r="Y3">
        <v>530</v>
      </c>
      <c r="Z3">
        <v>750</v>
      </c>
      <c r="AA3">
        <v>13625</v>
      </c>
      <c r="AB3">
        <v>12101074</v>
      </c>
      <c r="AD3">
        <v>0</v>
      </c>
      <c r="AF3">
        <v>630470</v>
      </c>
      <c r="AG3">
        <v>499350</v>
      </c>
      <c r="AH3">
        <v>604</v>
      </c>
      <c r="AI3">
        <v>360</v>
      </c>
      <c r="AJ3">
        <v>0</v>
      </c>
      <c r="AK3">
        <v>1140</v>
      </c>
      <c r="AL3">
        <v>495</v>
      </c>
      <c r="AM3">
        <v>631</v>
      </c>
      <c r="AN3">
        <v>30471</v>
      </c>
      <c r="AO3">
        <v>0</v>
      </c>
      <c r="AP3">
        <v>0</v>
      </c>
      <c r="AQ3">
        <v>0</v>
      </c>
    </row>
    <row r="4" spans="1:53" x14ac:dyDescent="0.3">
      <c r="A4">
        <v>5</v>
      </c>
      <c r="B4" t="s">
        <v>40</v>
      </c>
      <c r="D4">
        <v>0</v>
      </c>
      <c r="E4">
        <v>0</v>
      </c>
      <c r="F4">
        <v>0</v>
      </c>
      <c r="G4">
        <v>0</v>
      </c>
      <c r="H4">
        <v>0</v>
      </c>
      <c r="I4">
        <v>0</v>
      </c>
      <c r="J4">
        <v>0</v>
      </c>
      <c r="K4">
        <v>0</v>
      </c>
      <c r="L4">
        <v>0</v>
      </c>
      <c r="M4">
        <v>0</v>
      </c>
      <c r="N4">
        <v>0</v>
      </c>
      <c r="O4">
        <v>0</v>
      </c>
      <c r="P4">
        <v>0</v>
      </c>
      <c r="Q4">
        <v>0</v>
      </c>
      <c r="R4">
        <v>0</v>
      </c>
      <c r="S4">
        <v>0</v>
      </c>
      <c r="T4">
        <v>0</v>
      </c>
      <c r="U4">
        <v>0</v>
      </c>
      <c r="W4">
        <v>0</v>
      </c>
      <c r="X4">
        <v>0</v>
      </c>
      <c r="Y4">
        <v>0</v>
      </c>
      <c r="Z4">
        <v>0</v>
      </c>
      <c r="AA4">
        <v>0</v>
      </c>
      <c r="AB4">
        <v>0</v>
      </c>
      <c r="AD4">
        <v>0</v>
      </c>
      <c r="AF4">
        <v>0</v>
      </c>
      <c r="AG4">
        <v>0</v>
      </c>
      <c r="AH4">
        <v>0</v>
      </c>
      <c r="AI4">
        <v>0</v>
      </c>
      <c r="AJ4">
        <v>1181</v>
      </c>
      <c r="AK4">
        <v>600</v>
      </c>
      <c r="AL4">
        <v>0</v>
      </c>
      <c r="AM4">
        <v>0</v>
      </c>
      <c r="AN4">
        <v>0</v>
      </c>
      <c r="AO4">
        <v>0</v>
      </c>
      <c r="AP4">
        <v>0</v>
      </c>
      <c r="AQ4">
        <v>0</v>
      </c>
    </row>
    <row r="5" spans="1:53" x14ac:dyDescent="0.3">
      <c r="A5">
        <v>6</v>
      </c>
      <c r="B5" t="s">
        <v>103</v>
      </c>
      <c r="D5">
        <v>0</v>
      </c>
      <c r="E5">
        <v>0</v>
      </c>
      <c r="F5">
        <v>0</v>
      </c>
      <c r="G5">
        <v>0</v>
      </c>
      <c r="H5">
        <v>0</v>
      </c>
      <c r="I5">
        <v>0</v>
      </c>
      <c r="J5">
        <v>0</v>
      </c>
      <c r="K5">
        <v>0</v>
      </c>
      <c r="L5">
        <v>0</v>
      </c>
      <c r="M5">
        <v>0</v>
      </c>
      <c r="N5">
        <v>0</v>
      </c>
      <c r="O5">
        <v>0</v>
      </c>
      <c r="P5">
        <v>0</v>
      </c>
      <c r="Q5">
        <v>0</v>
      </c>
      <c r="R5">
        <v>0</v>
      </c>
      <c r="S5">
        <v>0</v>
      </c>
      <c r="T5">
        <v>0</v>
      </c>
      <c r="U5">
        <v>0</v>
      </c>
      <c r="W5">
        <v>0</v>
      </c>
      <c r="X5">
        <v>0</v>
      </c>
      <c r="Y5">
        <v>0</v>
      </c>
      <c r="Z5">
        <v>0</v>
      </c>
      <c r="AA5">
        <v>0</v>
      </c>
      <c r="AB5">
        <v>3465431</v>
      </c>
      <c r="AD5">
        <v>0</v>
      </c>
      <c r="AF5">
        <v>0</v>
      </c>
      <c r="AG5">
        <v>0</v>
      </c>
      <c r="AH5">
        <v>0</v>
      </c>
      <c r="AI5">
        <v>0</v>
      </c>
      <c r="AJ5">
        <v>0</v>
      </c>
      <c r="AK5">
        <v>0</v>
      </c>
      <c r="AL5">
        <v>0</v>
      </c>
      <c r="AM5">
        <v>0</v>
      </c>
      <c r="AN5">
        <v>0</v>
      </c>
      <c r="AO5">
        <v>0</v>
      </c>
      <c r="AP5">
        <v>0</v>
      </c>
      <c r="AQ5">
        <v>0</v>
      </c>
    </row>
    <row r="6" spans="1:53" x14ac:dyDescent="0.3">
      <c r="A6">
        <v>7</v>
      </c>
      <c r="B6" t="s">
        <v>89</v>
      </c>
      <c r="D6">
        <v>0</v>
      </c>
      <c r="E6">
        <v>0</v>
      </c>
      <c r="F6">
        <v>0</v>
      </c>
      <c r="G6">
        <v>0</v>
      </c>
      <c r="H6">
        <v>0</v>
      </c>
      <c r="I6">
        <v>583</v>
      </c>
      <c r="J6">
        <v>0</v>
      </c>
      <c r="K6">
        <v>0</v>
      </c>
      <c r="L6">
        <v>0</v>
      </c>
      <c r="M6">
        <v>0</v>
      </c>
      <c r="N6">
        <v>0</v>
      </c>
      <c r="O6">
        <v>0</v>
      </c>
      <c r="P6">
        <v>0</v>
      </c>
      <c r="Q6">
        <v>0</v>
      </c>
      <c r="R6">
        <v>110</v>
      </c>
      <c r="S6">
        <v>11267</v>
      </c>
      <c r="T6">
        <v>0</v>
      </c>
      <c r="U6">
        <v>0</v>
      </c>
      <c r="W6">
        <v>0</v>
      </c>
      <c r="X6">
        <v>0</v>
      </c>
      <c r="Y6">
        <v>36303</v>
      </c>
      <c r="Z6">
        <v>0</v>
      </c>
      <c r="AA6">
        <v>0</v>
      </c>
      <c r="AB6">
        <v>0</v>
      </c>
      <c r="AD6">
        <v>0</v>
      </c>
      <c r="AF6">
        <v>215</v>
      </c>
      <c r="AG6">
        <v>173301</v>
      </c>
      <c r="AH6">
        <v>0</v>
      </c>
      <c r="AI6">
        <v>0</v>
      </c>
      <c r="AJ6">
        <v>5765</v>
      </c>
      <c r="AK6">
        <v>101635</v>
      </c>
      <c r="AL6">
        <v>0</v>
      </c>
      <c r="AM6">
        <v>0</v>
      </c>
      <c r="AN6">
        <v>0</v>
      </c>
      <c r="AO6">
        <v>0</v>
      </c>
      <c r="AP6">
        <v>0</v>
      </c>
      <c r="AQ6">
        <v>0</v>
      </c>
    </row>
    <row r="7" spans="1:53" x14ac:dyDescent="0.3">
      <c r="A7">
        <v>9</v>
      </c>
      <c r="B7" t="s">
        <v>90</v>
      </c>
      <c r="D7">
        <v>0</v>
      </c>
      <c r="E7">
        <v>0</v>
      </c>
      <c r="F7">
        <v>940375</v>
      </c>
      <c r="G7">
        <v>0</v>
      </c>
      <c r="H7">
        <v>0</v>
      </c>
      <c r="I7">
        <v>209574</v>
      </c>
      <c r="J7">
        <v>1653052</v>
      </c>
      <c r="K7">
        <v>0</v>
      </c>
      <c r="L7">
        <v>0</v>
      </c>
      <c r="M7">
        <v>0</v>
      </c>
      <c r="N7">
        <v>0</v>
      </c>
      <c r="O7">
        <v>0</v>
      </c>
      <c r="P7">
        <v>349476</v>
      </c>
      <c r="Q7">
        <v>43223</v>
      </c>
      <c r="R7">
        <v>204980</v>
      </c>
      <c r="S7">
        <v>1799078</v>
      </c>
      <c r="T7">
        <v>139733</v>
      </c>
      <c r="U7">
        <v>0</v>
      </c>
      <c r="W7">
        <v>260331</v>
      </c>
      <c r="X7">
        <v>0</v>
      </c>
      <c r="Y7">
        <v>196109</v>
      </c>
      <c r="Z7">
        <v>205155</v>
      </c>
      <c r="AA7">
        <v>167540</v>
      </c>
      <c r="AB7">
        <v>8898534</v>
      </c>
      <c r="AD7">
        <v>124607</v>
      </c>
      <c r="AF7">
        <v>17412549</v>
      </c>
      <c r="AG7">
        <v>35477468</v>
      </c>
      <c r="AH7">
        <v>760423</v>
      </c>
      <c r="AI7">
        <v>1269218</v>
      </c>
      <c r="AJ7">
        <v>85622</v>
      </c>
      <c r="AK7">
        <v>302698</v>
      </c>
      <c r="AL7">
        <v>41713</v>
      </c>
      <c r="AM7">
        <v>70580</v>
      </c>
      <c r="AN7">
        <v>1260406</v>
      </c>
      <c r="AO7">
        <v>0</v>
      </c>
      <c r="AP7">
        <v>0</v>
      </c>
      <c r="AQ7">
        <v>280475</v>
      </c>
    </row>
    <row r="8" spans="1:53" x14ac:dyDescent="0.3">
      <c r="A8">
        <v>13</v>
      </c>
      <c r="B8" t="s">
        <v>329</v>
      </c>
      <c r="D8">
        <v>941624</v>
      </c>
      <c r="E8">
        <v>4264255</v>
      </c>
      <c r="F8">
        <v>0</v>
      </c>
      <c r="G8">
        <v>4669812</v>
      </c>
      <c r="H8">
        <v>28756</v>
      </c>
      <c r="I8">
        <v>0</v>
      </c>
      <c r="J8">
        <v>0</v>
      </c>
      <c r="K8">
        <v>2286480</v>
      </c>
      <c r="L8">
        <v>4480807</v>
      </c>
      <c r="M8">
        <v>2145871</v>
      </c>
      <c r="N8">
        <v>148633</v>
      </c>
      <c r="O8">
        <v>17697666</v>
      </c>
      <c r="P8">
        <v>0</v>
      </c>
      <c r="Q8">
        <v>0</v>
      </c>
      <c r="R8">
        <v>0</v>
      </c>
      <c r="S8">
        <v>0</v>
      </c>
      <c r="T8">
        <v>0</v>
      </c>
      <c r="U8">
        <v>3176279</v>
      </c>
      <c r="W8">
        <v>0</v>
      </c>
      <c r="X8">
        <v>1709729</v>
      </c>
      <c r="Y8">
        <v>0</v>
      </c>
      <c r="Z8">
        <v>0</v>
      </c>
      <c r="AA8">
        <v>0</v>
      </c>
      <c r="AB8">
        <v>0</v>
      </c>
      <c r="AD8">
        <v>0</v>
      </c>
      <c r="AF8">
        <v>978957</v>
      </c>
      <c r="AG8">
        <v>16503704</v>
      </c>
      <c r="AH8">
        <v>0</v>
      </c>
      <c r="AI8">
        <v>0</v>
      </c>
      <c r="AJ8">
        <v>0</v>
      </c>
      <c r="AK8">
        <v>0</v>
      </c>
      <c r="AL8">
        <v>0</v>
      </c>
      <c r="AM8">
        <v>0</v>
      </c>
      <c r="AN8">
        <v>0</v>
      </c>
      <c r="AO8">
        <v>7994324</v>
      </c>
      <c r="AP8">
        <v>513274</v>
      </c>
      <c r="AQ8">
        <v>0</v>
      </c>
    </row>
    <row r="9" spans="1:53" x14ac:dyDescent="0.3">
      <c r="A9">
        <v>14</v>
      </c>
      <c r="B9" t="s">
        <v>330</v>
      </c>
      <c r="D9">
        <v>531499</v>
      </c>
      <c r="E9">
        <v>60764</v>
      </c>
      <c r="F9">
        <v>0</v>
      </c>
      <c r="G9">
        <v>398684</v>
      </c>
      <c r="H9">
        <v>4600</v>
      </c>
      <c r="I9">
        <v>0</v>
      </c>
      <c r="J9">
        <v>0</v>
      </c>
      <c r="K9">
        <v>384718</v>
      </c>
      <c r="L9">
        <v>592087</v>
      </c>
      <c r="M9">
        <v>99170</v>
      </c>
      <c r="N9">
        <v>47334</v>
      </c>
      <c r="O9">
        <v>349152</v>
      </c>
      <c r="P9">
        <v>0</v>
      </c>
      <c r="Q9">
        <v>0</v>
      </c>
      <c r="R9">
        <v>0</v>
      </c>
      <c r="S9">
        <v>0</v>
      </c>
      <c r="T9">
        <v>0</v>
      </c>
      <c r="U9">
        <v>799142</v>
      </c>
      <c r="W9">
        <v>0</v>
      </c>
      <c r="X9">
        <v>112184</v>
      </c>
      <c r="Y9">
        <v>0</v>
      </c>
      <c r="Z9">
        <v>0</v>
      </c>
      <c r="AA9">
        <v>0</v>
      </c>
      <c r="AB9">
        <v>0</v>
      </c>
      <c r="AD9">
        <v>0</v>
      </c>
      <c r="AF9">
        <v>20925</v>
      </c>
      <c r="AG9">
        <v>7611447</v>
      </c>
      <c r="AH9">
        <v>0</v>
      </c>
      <c r="AI9">
        <v>0</v>
      </c>
      <c r="AJ9">
        <v>0</v>
      </c>
      <c r="AK9">
        <v>0</v>
      </c>
      <c r="AL9">
        <v>0</v>
      </c>
      <c r="AM9">
        <v>0</v>
      </c>
      <c r="AN9">
        <v>0</v>
      </c>
      <c r="AO9">
        <v>373227</v>
      </c>
      <c r="AP9">
        <v>68584</v>
      </c>
      <c r="AQ9">
        <v>0</v>
      </c>
    </row>
    <row r="10" spans="1:53" x14ac:dyDescent="0.3">
      <c r="A10">
        <v>16</v>
      </c>
      <c r="B10" t="s">
        <v>91</v>
      </c>
      <c r="D10">
        <v>0</v>
      </c>
      <c r="E10">
        <v>0</v>
      </c>
      <c r="F10">
        <v>9629819</v>
      </c>
      <c r="G10">
        <v>0</v>
      </c>
      <c r="H10">
        <v>0</v>
      </c>
      <c r="I10">
        <v>358026</v>
      </c>
      <c r="J10">
        <v>2613992</v>
      </c>
      <c r="K10">
        <v>0</v>
      </c>
      <c r="L10">
        <v>0</v>
      </c>
      <c r="M10">
        <v>0</v>
      </c>
      <c r="N10">
        <v>0</v>
      </c>
      <c r="O10">
        <v>0</v>
      </c>
      <c r="P10">
        <v>32024</v>
      </c>
      <c r="Q10">
        <v>3</v>
      </c>
      <c r="R10">
        <v>99846</v>
      </c>
      <c r="S10">
        <v>3254975</v>
      </c>
      <c r="T10">
        <v>220077</v>
      </c>
      <c r="U10">
        <v>0</v>
      </c>
      <c r="W10">
        <v>1095176</v>
      </c>
      <c r="X10">
        <v>0</v>
      </c>
      <c r="Y10">
        <v>229100</v>
      </c>
      <c r="Z10">
        <v>75069</v>
      </c>
      <c r="AA10">
        <v>754889</v>
      </c>
      <c r="AB10">
        <v>72210601</v>
      </c>
      <c r="AD10">
        <v>17220</v>
      </c>
      <c r="AF10">
        <v>10750904</v>
      </c>
      <c r="AG10">
        <v>12369054</v>
      </c>
      <c r="AH10">
        <v>85360</v>
      </c>
      <c r="AI10">
        <v>230163</v>
      </c>
      <c r="AJ10">
        <v>36486</v>
      </c>
      <c r="AK10">
        <v>76056</v>
      </c>
      <c r="AL10">
        <v>8407</v>
      </c>
      <c r="AM10">
        <v>55217</v>
      </c>
      <c r="AN10">
        <v>3655098</v>
      </c>
      <c r="AO10">
        <v>0</v>
      </c>
      <c r="AP10">
        <v>0</v>
      </c>
      <c r="AQ10">
        <v>82543</v>
      </c>
    </row>
    <row r="11" spans="1:53" x14ac:dyDescent="0.3">
      <c r="A11">
        <v>17</v>
      </c>
      <c r="B11" t="s">
        <v>93</v>
      </c>
      <c r="D11">
        <v>0</v>
      </c>
      <c r="E11">
        <v>0</v>
      </c>
      <c r="F11">
        <v>0</v>
      </c>
      <c r="G11">
        <v>0</v>
      </c>
      <c r="H11">
        <v>0</v>
      </c>
      <c r="I11">
        <v>0</v>
      </c>
      <c r="J11">
        <v>0</v>
      </c>
      <c r="K11">
        <v>0</v>
      </c>
      <c r="L11">
        <v>0</v>
      </c>
      <c r="M11">
        <v>0</v>
      </c>
      <c r="N11">
        <v>0</v>
      </c>
      <c r="O11">
        <v>0</v>
      </c>
      <c r="P11">
        <v>0</v>
      </c>
      <c r="Q11">
        <v>0</v>
      </c>
      <c r="R11">
        <v>0</v>
      </c>
      <c r="S11">
        <v>0</v>
      </c>
      <c r="T11">
        <v>0</v>
      </c>
      <c r="U11">
        <v>0</v>
      </c>
      <c r="W11">
        <v>0</v>
      </c>
      <c r="X11">
        <v>0</v>
      </c>
      <c r="Y11">
        <v>0</v>
      </c>
      <c r="Z11">
        <v>0</v>
      </c>
      <c r="AA11">
        <v>0</v>
      </c>
      <c r="AB11">
        <v>0</v>
      </c>
      <c r="AD11">
        <v>0</v>
      </c>
      <c r="AF11">
        <v>487901</v>
      </c>
      <c r="AG11">
        <v>19016146</v>
      </c>
      <c r="AH11">
        <v>0</v>
      </c>
      <c r="AI11">
        <v>0</v>
      </c>
      <c r="AJ11">
        <v>0</v>
      </c>
      <c r="AK11">
        <v>0</v>
      </c>
      <c r="AL11">
        <v>0</v>
      </c>
      <c r="AM11">
        <v>0</v>
      </c>
      <c r="AN11">
        <v>0</v>
      </c>
      <c r="AO11">
        <v>0</v>
      </c>
      <c r="AP11">
        <v>0</v>
      </c>
      <c r="AQ11">
        <v>0</v>
      </c>
    </row>
    <row r="12" spans="1:53" x14ac:dyDescent="0.3">
      <c r="A12">
        <v>20</v>
      </c>
      <c r="B12" t="s">
        <v>94</v>
      </c>
      <c r="D12">
        <v>0</v>
      </c>
      <c r="E12">
        <v>0</v>
      </c>
      <c r="F12">
        <v>0</v>
      </c>
      <c r="G12">
        <v>0</v>
      </c>
      <c r="H12">
        <v>0</v>
      </c>
      <c r="I12">
        <v>0</v>
      </c>
      <c r="J12">
        <v>0</v>
      </c>
      <c r="K12">
        <v>0</v>
      </c>
      <c r="L12">
        <v>0</v>
      </c>
      <c r="M12">
        <v>0</v>
      </c>
      <c r="N12">
        <v>0</v>
      </c>
      <c r="O12">
        <v>0</v>
      </c>
      <c r="P12">
        <v>0</v>
      </c>
      <c r="Q12">
        <v>0</v>
      </c>
      <c r="R12">
        <v>0</v>
      </c>
      <c r="S12">
        <v>0</v>
      </c>
      <c r="T12">
        <v>0</v>
      </c>
      <c r="U12">
        <v>0</v>
      </c>
      <c r="W12">
        <v>0</v>
      </c>
      <c r="X12">
        <v>0</v>
      </c>
      <c r="Y12">
        <v>0</v>
      </c>
      <c r="Z12">
        <v>0</v>
      </c>
      <c r="AA12">
        <v>0</v>
      </c>
      <c r="AB12">
        <v>0</v>
      </c>
      <c r="AD12">
        <v>0</v>
      </c>
      <c r="AF12">
        <v>0</v>
      </c>
      <c r="AG12">
        <v>28149001</v>
      </c>
      <c r="AH12">
        <v>0</v>
      </c>
      <c r="AI12">
        <v>0</v>
      </c>
      <c r="AJ12">
        <v>0</v>
      </c>
      <c r="AK12">
        <v>0</v>
      </c>
      <c r="AL12">
        <v>0</v>
      </c>
      <c r="AM12">
        <v>0</v>
      </c>
      <c r="AN12">
        <v>0</v>
      </c>
      <c r="AO12">
        <v>0</v>
      </c>
      <c r="AP12">
        <v>0</v>
      </c>
      <c r="AQ12">
        <v>0</v>
      </c>
    </row>
    <row r="13" spans="1:53" x14ac:dyDescent="0.3">
      <c r="A13">
        <v>22</v>
      </c>
      <c r="B13" t="s">
        <v>96</v>
      </c>
      <c r="D13">
        <v>0</v>
      </c>
      <c r="E13">
        <v>0</v>
      </c>
      <c r="F13">
        <v>0</v>
      </c>
      <c r="G13">
        <v>0</v>
      </c>
      <c r="H13">
        <v>0</v>
      </c>
      <c r="I13">
        <v>0</v>
      </c>
      <c r="J13">
        <v>0</v>
      </c>
      <c r="K13">
        <v>0</v>
      </c>
      <c r="L13">
        <v>0</v>
      </c>
      <c r="M13">
        <v>0</v>
      </c>
      <c r="N13">
        <v>0</v>
      </c>
      <c r="O13">
        <v>0</v>
      </c>
      <c r="P13">
        <v>0</v>
      </c>
      <c r="Q13">
        <v>0</v>
      </c>
      <c r="R13">
        <v>0</v>
      </c>
      <c r="S13">
        <v>0</v>
      </c>
      <c r="T13">
        <v>0</v>
      </c>
      <c r="U13">
        <v>0</v>
      </c>
      <c r="W13">
        <v>0</v>
      </c>
      <c r="X13">
        <v>0</v>
      </c>
      <c r="Y13">
        <v>0</v>
      </c>
      <c r="Z13">
        <v>0</v>
      </c>
      <c r="AA13">
        <v>0</v>
      </c>
      <c r="AB13">
        <v>0</v>
      </c>
      <c r="AD13">
        <v>0</v>
      </c>
      <c r="AF13">
        <v>15505</v>
      </c>
      <c r="AG13">
        <v>0</v>
      </c>
      <c r="AH13">
        <v>0</v>
      </c>
      <c r="AI13">
        <v>0</v>
      </c>
      <c r="AJ13">
        <v>5068</v>
      </c>
      <c r="AK13">
        <v>0</v>
      </c>
      <c r="AL13">
        <v>0</v>
      </c>
      <c r="AM13">
        <v>0</v>
      </c>
      <c r="AN13">
        <v>0</v>
      </c>
      <c r="AO13">
        <v>0</v>
      </c>
      <c r="AP13">
        <v>0</v>
      </c>
      <c r="AQ13">
        <v>0</v>
      </c>
    </row>
    <row r="14" spans="1:53" x14ac:dyDescent="0.3">
      <c r="A14">
        <v>23</v>
      </c>
      <c r="B14" t="s">
        <v>99</v>
      </c>
      <c r="D14">
        <v>0</v>
      </c>
      <c r="E14">
        <v>0</v>
      </c>
      <c r="F14">
        <v>45115</v>
      </c>
      <c r="G14">
        <v>0</v>
      </c>
      <c r="H14">
        <v>0</v>
      </c>
      <c r="I14">
        <v>17831</v>
      </c>
      <c r="J14">
        <v>274620</v>
      </c>
      <c r="K14">
        <v>0</v>
      </c>
      <c r="L14">
        <v>0</v>
      </c>
      <c r="M14">
        <v>0</v>
      </c>
      <c r="N14">
        <v>0</v>
      </c>
      <c r="O14">
        <v>0</v>
      </c>
      <c r="P14">
        <v>11770</v>
      </c>
      <c r="Q14">
        <v>3</v>
      </c>
      <c r="R14">
        <v>57189</v>
      </c>
      <c r="S14">
        <v>-5661916</v>
      </c>
      <c r="T14">
        <v>25776</v>
      </c>
      <c r="U14">
        <v>0</v>
      </c>
      <c r="W14">
        <v>201206</v>
      </c>
      <c r="X14">
        <v>0</v>
      </c>
      <c r="Y14">
        <v>74609</v>
      </c>
      <c r="Z14">
        <v>20031</v>
      </c>
      <c r="AA14">
        <v>3601</v>
      </c>
      <c r="AB14">
        <v>-274757</v>
      </c>
      <c r="AD14">
        <v>5684</v>
      </c>
      <c r="AF14">
        <v>4182525</v>
      </c>
      <c r="AG14">
        <v>-4995512</v>
      </c>
      <c r="AH14">
        <v>14078</v>
      </c>
      <c r="AI14">
        <v>113284</v>
      </c>
      <c r="AJ14">
        <v>13358</v>
      </c>
      <c r="AK14">
        <v>4204</v>
      </c>
      <c r="AL14">
        <v>2710</v>
      </c>
      <c r="AM14">
        <v>-11086</v>
      </c>
      <c r="AN14">
        <v>363346</v>
      </c>
      <c r="AO14">
        <v>0</v>
      </c>
      <c r="AP14">
        <v>0</v>
      </c>
      <c r="AQ14">
        <v>-9368</v>
      </c>
    </row>
    <row r="15" spans="1:53" x14ac:dyDescent="0.3">
      <c r="A15">
        <v>31</v>
      </c>
      <c r="B15" t="s">
        <v>331</v>
      </c>
      <c r="D15">
        <v>-276252</v>
      </c>
      <c r="E15">
        <v>-299513</v>
      </c>
      <c r="F15">
        <v>0</v>
      </c>
      <c r="G15">
        <v>-604250</v>
      </c>
      <c r="H15">
        <v>0</v>
      </c>
      <c r="I15">
        <v>0</v>
      </c>
      <c r="J15">
        <v>0</v>
      </c>
      <c r="K15">
        <v>-558047</v>
      </c>
      <c r="L15">
        <v>-1467120</v>
      </c>
      <c r="M15">
        <v>200305</v>
      </c>
      <c r="N15">
        <v>0</v>
      </c>
      <c r="O15">
        <v>275895</v>
      </c>
      <c r="P15">
        <v>0</v>
      </c>
      <c r="Q15">
        <v>0</v>
      </c>
      <c r="R15">
        <v>0</v>
      </c>
      <c r="S15">
        <v>0</v>
      </c>
      <c r="T15">
        <v>0</v>
      </c>
      <c r="U15">
        <v>937153</v>
      </c>
      <c r="W15">
        <v>0</v>
      </c>
      <c r="X15">
        <v>-906533</v>
      </c>
      <c r="Y15">
        <v>0</v>
      </c>
      <c r="Z15">
        <v>0</v>
      </c>
      <c r="AA15">
        <v>0</v>
      </c>
      <c r="AB15">
        <v>0</v>
      </c>
      <c r="AD15">
        <v>0</v>
      </c>
      <c r="AF15">
        <v>-188447</v>
      </c>
      <c r="AG15">
        <v>29183778</v>
      </c>
      <c r="AH15">
        <v>0</v>
      </c>
      <c r="AI15">
        <v>0</v>
      </c>
      <c r="AJ15">
        <v>0</v>
      </c>
      <c r="AK15">
        <v>0</v>
      </c>
      <c r="AL15">
        <v>0</v>
      </c>
      <c r="AM15">
        <v>0</v>
      </c>
      <c r="AN15">
        <v>0</v>
      </c>
      <c r="AO15">
        <v>3069207</v>
      </c>
      <c r="AP15">
        <v>-134839</v>
      </c>
      <c r="AQ15">
        <v>0</v>
      </c>
    </row>
    <row r="16" spans="1:53" x14ac:dyDescent="0.3">
      <c r="A16">
        <v>32</v>
      </c>
      <c r="B16" t="s">
        <v>332</v>
      </c>
      <c r="D16">
        <v>101000</v>
      </c>
      <c r="E16">
        <v>122215</v>
      </c>
      <c r="F16">
        <v>0</v>
      </c>
      <c r="G16">
        <v>1245000</v>
      </c>
      <c r="H16">
        <v>0</v>
      </c>
      <c r="I16">
        <v>0</v>
      </c>
      <c r="J16">
        <v>0</v>
      </c>
      <c r="K16">
        <v>1800551</v>
      </c>
      <c r="L16">
        <v>8518225</v>
      </c>
      <c r="M16">
        <v>163881</v>
      </c>
      <c r="N16">
        <v>118093</v>
      </c>
      <c r="O16">
        <v>3026661</v>
      </c>
      <c r="P16">
        <v>0</v>
      </c>
      <c r="Q16">
        <v>0</v>
      </c>
      <c r="R16">
        <v>0</v>
      </c>
      <c r="S16">
        <v>0</v>
      </c>
      <c r="T16">
        <v>0</v>
      </c>
      <c r="U16">
        <v>255570</v>
      </c>
      <c r="W16">
        <v>0</v>
      </c>
      <c r="X16">
        <v>855888</v>
      </c>
      <c r="Y16">
        <v>0</v>
      </c>
      <c r="Z16">
        <v>0</v>
      </c>
      <c r="AA16">
        <v>0</v>
      </c>
      <c r="AB16">
        <v>0</v>
      </c>
      <c r="AD16">
        <v>0</v>
      </c>
      <c r="AF16">
        <v>117959</v>
      </c>
      <c r="AG16">
        <v>2597741</v>
      </c>
      <c r="AH16">
        <v>0</v>
      </c>
      <c r="AI16">
        <v>0</v>
      </c>
      <c r="AJ16">
        <v>0</v>
      </c>
      <c r="AK16">
        <v>0</v>
      </c>
      <c r="AL16">
        <v>0</v>
      </c>
      <c r="AM16">
        <v>0</v>
      </c>
      <c r="AN16">
        <v>0</v>
      </c>
      <c r="AO16">
        <v>879891</v>
      </c>
      <c r="AP16">
        <v>268276</v>
      </c>
      <c r="AQ16">
        <v>0</v>
      </c>
    </row>
    <row r="17" spans="1:43" x14ac:dyDescent="0.3">
      <c r="A17">
        <v>33</v>
      </c>
      <c r="B17" t="s">
        <v>109</v>
      </c>
      <c r="D17">
        <v>-357736</v>
      </c>
      <c r="E17">
        <v>8782</v>
      </c>
      <c r="F17">
        <v>0</v>
      </c>
      <c r="G17">
        <v>0</v>
      </c>
      <c r="H17">
        <v>-39087</v>
      </c>
      <c r="I17">
        <v>0</v>
      </c>
      <c r="J17">
        <v>0</v>
      </c>
      <c r="K17">
        <v>-7266509</v>
      </c>
      <c r="L17">
        <v>-3593182</v>
      </c>
      <c r="M17">
        <v>208560</v>
      </c>
      <c r="N17">
        <v>86127</v>
      </c>
      <c r="O17">
        <v>3540597</v>
      </c>
      <c r="P17">
        <v>0</v>
      </c>
      <c r="Q17">
        <v>0</v>
      </c>
      <c r="R17">
        <v>0</v>
      </c>
      <c r="S17">
        <v>0</v>
      </c>
      <c r="T17">
        <v>0</v>
      </c>
      <c r="U17">
        <v>-1983483</v>
      </c>
      <c r="W17">
        <v>0</v>
      </c>
      <c r="X17">
        <v>-2861183</v>
      </c>
      <c r="Y17">
        <v>0</v>
      </c>
      <c r="Z17">
        <v>0</v>
      </c>
      <c r="AA17">
        <v>0</v>
      </c>
      <c r="AB17">
        <v>0</v>
      </c>
      <c r="AD17">
        <v>0</v>
      </c>
      <c r="AF17">
        <v>-365734</v>
      </c>
      <c r="AG17">
        <v>-12199616</v>
      </c>
      <c r="AH17">
        <v>0</v>
      </c>
      <c r="AI17">
        <v>0</v>
      </c>
      <c r="AJ17">
        <v>0</v>
      </c>
      <c r="AK17">
        <v>0</v>
      </c>
      <c r="AL17">
        <v>0</v>
      </c>
      <c r="AM17">
        <v>0</v>
      </c>
      <c r="AN17">
        <v>0</v>
      </c>
      <c r="AO17">
        <v>-3233048</v>
      </c>
      <c r="AP17">
        <v>-570741</v>
      </c>
      <c r="AQ17">
        <v>0</v>
      </c>
    </row>
    <row r="18" spans="1:43" x14ac:dyDescent="0.3">
      <c r="A18">
        <v>61</v>
      </c>
      <c r="B18" t="s">
        <v>848</v>
      </c>
      <c r="AH18">
        <v>98.8</v>
      </c>
      <c r="AK18"/>
    </row>
    <row r="19" spans="1:43" x14ac:dyDescent="0.3">
      <c r="A19">
        <v>102</v>
      </c>
      <c r="B19" t="s">
        <v>849</v>
      </c>
      <c r="AH19">
        <v>98.64</v>
      </c>
      <c r="AK19"/>
    </row>
    <row r="20" spans="1:43" x14ac:dyDescent="0.3">
      <c r="A20">
        <v>103</v>
      </c>
      <c r="B20" t="s">
        <v>850</v>
      </c>
      <c r="AH20">
        <v>100</v>
      </c>
      <c r="AK20"/>
    </row>
    <row r="21" spans="1:43" x14ac:dyDescent="0.3">
      <c r="A21">
        <v>193</v>
      </c>
      <c r="B21" t="s">
        <v>110</v>
      </c>
      <c r="D21">
        <v>193643</v>
      </c>
      <c r="E21">
        <v>0</v>
      </c>
      <c r="F21">
        <v>0</v>
      </c>
      <c r="G21">
        <v>285661</v>
      </c>
      <c r="H21">
        <v>0</v>
      </c>
      <c r="I21">
        <v>0</v>
      </c>
      <c r="J21">
        <v>0</v>
      </c>
      <c r="K21">
        <v>464472</v>
      </c>
      <c r="L21">
        <v>538571</v>
      </c>
      <c r="M21">
        <v>0</v>
      </c>
      <c r="N21">
        <v>0</v>
      </c>
      <c r="O21">
        <v>0</v>
      </c>
      <c r="P21">
        <v>0</v>
      </c>
      <c r="Q21">
        <v>0</v>
      </c>
      <c r="R21">
        <v>0</v>
      </c>
      <c r="S21">
        <v>0</v>
      </c>
      <c r="T21">
        <v>0</v>
      </c>
      <c r="U21">
        <v>698167</v>
      </c>
      <c r="W21">
        <v>0</v>
      </c>
      <c r="X21">
        <v>22676</v>
      </c>
      <c r="Y21">
        <v>0</v>
      </c>
      <c r="Z21">
        <v>0</v>
      </c>
      <c r="AA21">
        <v>0</v>
      </c>
      <c r="AB21">
        <v>0</v>
      </c>
      <c r="AD21">
        <v>0</v>
      </c>
      <c r="AF21">
        <v>0</v>
      </c>
      <c r="AG21">
        <v>679339</v>
      </c>
      <c r="AH21">
        <v>0</v>
      </c>
      <c r="AI21">
        <v>0</v>
      </c>
      <c r="AJ21">
        <v>0</v>
      </c>
      <c r="AK21">
        <v>0</v>
      </c>
      <c r="AL21">
        <v>0</v>
      </c>
      <c r="AM21">
        <v>0</v>
      </c>
      <c r="AN21">
        <v>0</v>
      </c>
      <c r="AO21">
        <v>2203581</v>
      </c>
      <c r="AP21">
        <v>0</v>
      </c>
      <c r="AQ21">
        <v>0</v>
      </c>
    </row>
    <row r="22" spans="1:43" x14ac:dyDescent="0.3">
      <c r="A22">
        <v>252</v>
      </c>
      <c r="B22" t="s">
        <v>30</v>
      </c>
      <c r="D22">
        <v>0</v>
      </c>
      <c r="E22">
        <v>0</v>
      </c>
      <c r="F22">
        <v>143</v>
      </c>
      <c r="G22">
        <v>0</v>
      </c>
      <c r="H22">
        <v>0</v>
      </c>
      <c r="I22">
        <v>610283</v>
      </c>
      <c r="J22">
        <v>270816</v>
      </c>
      <c r="K22">
        <v>0</v>
      </c>
      <c r="L22">
        <v>0</v>
      </c>
      <c r="M22">
        <v>0</v>
      </c>
      <c r="N22">
        <v>0</v>
      </c>
      <c r="O22">
        <v>0</v>
      </c>
      <c r="P22">
        <v>0</v>
      </c>
      <c r="Q22">
        <v>33705</v>
      </c>
      <c r="R22">
        <v>0</v>
      </c>
      <c r="S22">
        <v>0</v>
      </c>
      <c r="T22">
        <v>329</v>
      </c>
      <c r="U22">
        <v>0</v>
      </c>
      <c r="W22">
        <v>2997560</v>
      </c>
      <c r="X22">
        <v>0</v>
      </c>
      <c r="Y22">
        <v>51112</v>
      </c>
      <c r="Z22">
        <v>0</v>
      </c>
      <c r="AA22">
        <v>33794</v>
      </c>
      <c r="AB22">
        <v>8512309</v>
      </c>
      <c r="AD22">
        <v>0</v>
      </c>
      <c r="AF22">
        <v>24857545</v>
      </c>
      <c r="AG22">
        <v>67121817</v>
      </c>
      <c r="AH22">
        <v>5819</v>
      </c>
      <c r="AI22">
        <v>1384563</v>
      </c>
      <c r="AJ22">
        <v>535353</v>
      </c>
      <c r="AK22">
        <v>70472</v>
      </c>
      <c r="AL22">
        <v>0</v>
      </c>
      <c r="AM22">
        <v>134884</v>
      </c>
      <c r="AN22">
        <v>1952308</v>
      </c>
      <c r="AO22">
        <v>0</v>
      </c>
      <c r="AP22">
        <v>0</v>
      </c>
      <c r="AQ22">
        <v>0</v>
      </c>
    </row>
    <row r="23" spans="1:43" x14ac:dyDescent="0.3">
      <c r="A23">
        <v>253</v>
      </c>
      <c r="B23" t="s">
        <v>31</v>
      </c>
      <c r="D23">
        <v>0</v>
      </c>
      <c r="E23">
        <v>0</v>
      </c>
      <c r="F23">
        <v>555560</v>
      </c>
      <c r="G23">
        <v>0</v>
      </c>
      <c r="H23">
        <v>0</v>
      </c>
      <c r="I23">
        <v>2055</v>
      </c>
      <c r="J23">
        <v>26706</v>
      </c>
      <c r="K23">
        <v>0</v>
      </c>
      <c r="L23">
        <v>0</v>
      </c>
      <c r="M23">
        <v>0</v>
      </c>
      <c r="N23">
        <v>0</v>
      </c>
      <c r="O23">
        <v>0</v>
      </c>
      <c r="P23">
        <v>0</v>
      </c>
      <c r="Q23">
        <v>16644</v>
      </c>
      <c r="R23">
        <v>534</v>
      </c>
      <c r="S23">
        <v>578193</v>
      </c>
      <c r="T23">
        <v>0</v>
      </c>
      <c r="U23">
        <v>0</v>
      </c>
      <c r="W23">
        <v>2244</v>
      </c>
      <c r="X23">
        <v>0</v>
      </c>
      <c r="Y23">
        <v>100528</v>
      </c>
      <c r="Z23">
        <v>133</v>
      </c>
      <c r="AA23">
        <v>1203</v>
      </c>
      <c r="AB23">
        <v>12442350</v>
      </c>
      <c r="AD23">
        <v>48</v>
      </c>
      <c r="AF23">
        <v>1405695</v>
      </c>
      <c r="AG23">
        <v>598670167</v>
      </c>
      <c r="AH23">
        <v>0</v>
      </c>
      <c r="AI23">
        <v>2327</v>
      </c>
      <c r="AJ23">
        <v>21179</v>
      </c>
      <c r="AK23">
        <v>126055</v>
      </c>
      <c r="AL23">
        <v>0</v>
      </c>
      <c r="AM23">
        <v>0</v>
      </c>
      <c r="AN23">
        <v>893103</v>
      </c>
      <c r="AO23">
        <v>0</v>
      </c>
      <c r="AP23">
        <v>0</v>
      </c>
      <c r="AQ23">
        <v>10000</v>
      </c>
    </row>
    <row r="24" spans="1:43" x14ac:dyDescent="0.3">
      <c r="A24">
        <v>254</v>
      </c>
      <c r="B24" t="s">
        <v>32</v>
      </c>
      <c r="D24">
        <v>0</v>
      </c>
      <c r="E24">
        <v>0</v>
      </c>
      <c r="F24">
        <v>384815</v>
      </c>
      <c r="G24">
        <v>0</v>
      </c>
      <c r="H24">
        <v>0</v>
      </c>
      <c r="I24">
        <v>208397</v>
      </c>
      <c r="J24">
        <v>-987817</v>
      </c>
      <c r="K24">
        <v>0</v>
      </c>
      <c r="L24">
        <v>0</v>
      </c>
      <c r="M24">
        <v>0</v>
      </c>
      <c r="N24">
        <v>0</v>
      </c>
      <c r="O24">
        <v>0</v>
      </c>
      <c r="P24">
        <v>349476</v>
      </c>
      <c r="Q24">
        <v>26579</v>
      </c>
      <c r="R24">
        <v>207380</v>
      </c>
      <c r="S24">
        <v>1223868</v>
      </c>
      <c r="T24">
        <v>110133</v>
      </c>
      <c r="U24">
        <v>0</v>
      </c>
      <c r="W24">
        <v>-318709</v>
      </c>
      <c r="X24">
        <v>0</v>
      </c>
      <c r="Y24">
        <v>95581</v>
      </c>
      <c r="Z24">
        <v>205022</v>
      </c>
      <c r="AA24">
        <v>119788</v>
      </c>
      <c r="AB24">
        <v>-84784190</v>
      </c>
      <c r="AD24">
        <v>124646</v>
      </c>
      <c r="AF24">
        <v>15846357</v>
      </c>
      <c r="AG24">
        <v>9622372</v>
      </c>
      <c r="AH24">
        <v>763443</v>
      </c>
      <c r="AI24">
        <v>1269218</v>
      </c>
      <c r="AJ24">
        <v>64444</v>
      </c>
      <c r="AK24">
        <v>176643</v>
      </c>
      <c r="AL24">
        <v>41713</v>
      </c>
      <c r="AM24">
        <v>74459</v>
      </c>
      <c r="AN24">
        <v>0</v>
      </c>
      <c r="AO24">
        <v>0</v>
      </c>
      <c r="AP24">
        <v>0</v>
      </c>
      <c r="AQ24">
        <v>270475</v>
      </c>
    </row>
    <row r="25" spans="1:43" x14ac:dyDescent="0.3">
      <c r="A25">
        <v>255</v>
      </c>
      <c r="B25" t="s">
        <v>85</v>
      </c>
      <c r="D25">
        <v>0</v>
      </c>
      <c r="E25">
        <v>0</v>
      </c>
      <c r="F25">
        <v>44893</v>
      </c>
      <c r="G25">
        <v>0</v>
      </c>
      <c r="H25">
        <v>0</v>
      </c>
      <c r="I25">
        <v>-4874</v>
      </c>
      <c r="J25">
        <v>101140</v>
      </c>
      <c r="K25">
        <v>0</v>
      </c>
      <c r="L25">
        <v>0</v>
      </c>
      <c r="M25">
        <v>0</v>
      </c>
      <c r="N25">
        <v>0</v>
      </c>
      <c r="O25">
        <v>0</v>
      </c>
      <c r="P25">
        <v>11770</v>
      </c>
      <c r="Q25">
        <v>3</v>
      </c>
      <c r="R25">
        <v>57831</v>
      </c>
      <c r="S25">
        <v>-5667883</v>
      </c>
      <c r="T25">
        <v>22608</v>
      </c>
      <c r="U25">
        <v>0</v>
      </c>
      <c r="W25">
        <v>423022</v>
      </c>
      <c r="X25">
        <v>0</v>
      </c>
      <c r="Y25">
        <v>124111</v>
      </c>
      <c r="Z25">
        <v>20031</v>
      </c>
      <c r="AA25">
        <v>5166</v>
      </c>
      <c r="AB25">
        <v>2551530</v>
      </c>
      <c r="AD25">
        <v>5697</v>
      </c>
      <c r="AF25">
        <v>2476727</v>
      </c>
      <c r="AG25">
        <v>81618412</v>
      </c>
      <c r="AH25">
        <v>14864</v>
      </c>
      <c r="AI25">
        <v>74194</v>
      </c>
      <c r="AJ25">
        <v>-9075</v>
      </c>
      <c r="AK25">
        <v>1666</v>
      </c>
      <c r="AL25">
        <v>2710</v>
      </c>
      <c r="AM25">
        <v>9107</v>
      </c>
      <c r="AN25">
        <v>1116328</v>
      </c>
      <c r="AO25">
        <v>0</v>
      </c>
      <c r="AP25">
        <v>0</v>
      </c>
      <c r="AQ25">
        <v>-9368</v>
      </c>
    </row>
    <row r="26" spans="1:43" x14ac:dyDescent="0.3">
      <c r="A26">
        <v>333</v>
      </c>
      <c r="B26" t="s">
        <v>74</v>
      </c>
      <c r="D26">
        <v>0</v>
      </c>
      <c r="E26">
        <v>0</v>
      </c>
      <c r="F26">
        <v>1712100</v>
      </c>
      <c r="G26">
        <v>0</v>
      </c>
      <c r="H26">
        <v>0</v>
      </c>
      <c r="I26">
        <v>215246</v>
      </c>
      <c r="J26">
        <v>1782439</v>
      </c>
      <c r="K26">
        <v>0</v>
      </c>
      <c r="L26">
        <v>0</v>
      </c>
      <c r="M26">
        <v>0</v>
      </c>
      <c r="N26">
        <v>0</v>
      </c>
      <c r="O26">
        <v>0</v>
      </c>
      <c r="P26">
        <v>349502</v>
      </c>
      <c r="Q26">
        <v>26579</v>
      </c>
      <c r="R26">
        <v>204434</v>
      </c>
      <c r="S26">
        <v>1504994</v>
      </c>
      <c r="T26">
        <v>140096</v>
      </c>
      <c r="U26">
        <v>0</v>
      </c>
      <c r="W26">
        <v>79656</v>
      </c>
      <c r="X26">
        <v>0</v>
      </c>
      <c r="Y26">
        <v>142836</v>
      </c>
      <c r="Z26">
        <v>205772</v>
      </c>
      <c r="AA26">
        <v>181165</v>
      </c>
      <c r="AB26">
        <v>12022689</v>
      </c>
      <c r="AD26">
        <v>124559</v>
      </c>
      <c r="AF26">
        <v>16637902</v>
      </c>
      <c r="AG26">
        <v>562049807</v>
      </c>
      <c r="AH26">
        <v>751027</v>
      </c>
      <c r="AI26">
        <v>1264378</v>
      </c>
      <c r="AJ26">
        <v>58678</v>
      </c>
      <c r="AK26">
        <v>176748</v>
      </c>
      <c r="AL26">
        <v>32448</v>
      </c>
      <c r="AM26">
        <v>70747</v>
      </c>
      <c r="AN26">
        <v>993772</v>
      </c>
      <c r="AO26">
        <v>0</v>
      </c>
      <c r="AP26">
        <v>0</v>
      </c>
      <c r="AQ26">
        <v>245475</v>
      </c>
    </row>
    <row r="27" spans="1:43" x14ac:dyDescent="0.3">
      <c r="A27">
        <v>334</v>
      </c>
      <c r="B27" t="s">
        <v>105</v>
      </c>
      <c r="D27">
        <v>0</v>
      </c>
      <c r="E27">
        <v>1607185</v>
      </c>
      <c r="F27">
        <v>2854</v>
      </c>
      <c r="G27">
        <v>19536784</v>
      </c>
      <c r="H27">
        <v>0</v>
      </c>
      <c r="I27">
        <v>1376606</v>
      </c>
      <c r="J27">
        <v>678254</v>
      </c>
      <c r="K27">
        <v>0</v>
      </c>
      <c r="L27">
        <v>0</v>
      </c>
      <c r="M27">
        <v>0</v>
      </c>
      <c r="N27">
        <v>0</v>
      </c>
      <c r="O27">
        <v>0</v>
      </c>
      <c r="P27">
        <v>715</v>
      </c>
      <c r="Q27">
        <v>0</v>
      </c>
      <c r="R27">
        <v>0</v>
      </c>
      <c r="S27">
        <v>0</v>
      </c>
      <c r="T27">
        <v>27742</v>
      </c>
      <c r="U27">
        <v>0</v>
      </c>
      <c r="W27">
        <v>3996979</v>
      </c>
      <c r="X27">
        <v>0</v>
      </c>
      <c r="Y27">
        <v>439003</v>
      </c>
      <c r="Z27">
        <v>0</v>
      </c>
      <c r="AA27">
        <v>524792</v>
      </c>
      <c r="AB27">
        <v>38057984</v>
      </c>
      <c r="AD27">
        <v>0</v>
      </c>
      <c r="AF27">
        <v>34177741</v>
      </c>
      <c r="AG27">
        <v>18835036</v>
      </c>
      <c r="AH27">
        <v>294918</v>
      </c>
      <c r="AI27">
        <v>1870030</v>
      </c>
      <c r="AJ27">
        <v>850138</v>
      </c>
      <c r="AK27">
        <v>44093</v>
      </c>
      <c r="AL27">
        <v>80684</v>
      </c>
      <c r="AM27">
        <v>188489</v>
      </c>
      <c r="AN27">
        <v>3193987</v>
      </c>
      <c r="AO27">
        <v>0</v>
      </c>
      <c r="AP27">
        <v>1468188</v>
      </c>
      <c r="AQ27">
        <v>0</v>
      </c>
    </row>
    <row r="28" spans="1:43" x14ac:dyDescent="0.3">
      <c r="A28">
        <v>335</v>
      </c>
      <c r="B28" t="s">
        <v>37</v>
      </c>
      <c r="D28">
        <v>0</v>
      </c>
      <c r="E28">
        <v>0</v>
      </c>
      <c r="F28">
        <v>0</v>
      </c>
      <c r="G28">
        <v>0</v>
      </c>
      <c r="H28">
        <v>0</v>
      </c>
      <c r="I28">
        <v>0</v>
      </c>
      <c r="J28">
        <v>0</v>
      </c>
      <c r="K28">
        <v>0</v>
      </c>
      <c r="L28">
        <v>0</v>
      </c>
      <c r="M28">
        <v>0</v>
      </c>
      <c r="N28">
        <v>0</v>
      </c>
      <c r="O28">
        <v>0</v>
      </c>
      <c r="P28">
        <v>0</v>
      </c>
      <c r="Q28">
        <v>0</v>
      </c>
      <c r="R28">
        <v>0</v>
      </c>
      <c r="S28">
        <v>0</v>
      </c>
      <c r="T28">
        <v>0</v>
      </c>
      <c r="U28">
        <v>0</v>
      </c>
      <c r="W28">
        <v>0</v>
      </c>
      <c r="X28">
        <v>0</v>
      </c>
      <c r="Y28">
        <v>0</v>
      </c>
      <c r="Z28">
        <v>0</v>
      </c>
      <c r="AA28">
        <v>0</v>
      </c>
      <c r="AB28">
        <v>0</v>
      </c>
      <c r="AD28">
        <v>0</v>
      </c>
      <c r="AF28">
        <v>0</v>
      </c>
      <c r="AG28">
        <v>0</v>
      </c>
      <c r="AH28">
        <v>0</v>
      </c>
      <c r="AI28">
        <v>0</v>
      </c>
      <c r="AJ28">
        <v>0</v>
      </c>
      <c r="AK28">
        <v>0</v>
      </c>
      <c r="AL28">
        <v>0</v>
      </c>
      <c r="AM28">
        <v>0</v>
      </c>
      <c r="AN28">
        <v>0</v>
      </c>
      <c r="AO28">
        <v>0</v>
      </c>
      <c r="AP28">
        <v>0</v>
      </c>
      <c r="AQ28">
        <v>0</v>
      </c>
    </row>
    <row r="29" spans="1:43" x14ac:dyDescent="0.3">
      <c r="A29">
        <v>336</v>
      </c>
      <c r="B29" t="s">
        <v>333</v>
      </c>
      <c r="D29">
        <v>0</v>
      </c>
      <c r="E29">
        <v>0</v>
      </c>
      <c r="F29">
        <v>1328108</v>
      </c>
      <c r="G29">
        <v>0</v>
      </c>
      <c r="H29">
        <v>0</v>
      </c>
      <c r="I29">
        <v>8310</v>
      </c>
      <c r="J29">
        <v>60400</v>
      </c>
      <c r="K29">
        <v>0</v>
      </c>
      <c r="L29">
        <v>0</v>
      </c>
      <c r="M29">
        <v>0</v>
      </c>
      <c r="N29">
        <v>0</v>
      </c>
      <c r="O29">
        <v>0</v>
      </c>
      <c r="P29">
        <v>26</v>
      </c>
      <c r="Q29">
        <v>0</v>
      </c>
      <c r="R29">
        <v>98</v>
      </c>
      <c r="S29">
        <v>72492</v>
      </c>
      <c r="T29">
        <v>363</v>
      </c>
      <c r="U29">
        <v>0</v>
      </c>
      <c r="W29">
        <v>0</v>
      </c>
      <c r="X29">
        <v>0</v>
      </c>
      <c r="Y29">
        <v>530</v>
      </c>
      <c r="Z29">
        <v>0</v>
      </c>
      <c r="AA29">
        <v>13625</v>
      </c>
      <c r="AB29">
        <v>13060563</v>
      </c>
      <c r="AD29">
        <v>0</v>
      </c>
      <c r="AF29">
        <v>630470</v>
      </c>
      <c r="AG29">
        <v>18219574</v>
      </c>
      <c r="AH29">
        <v>604</v>
      </c>
      <c r="AI29">
        <v>359</v>
      </c>
      <c r="AJ29">
        <v>0</v>
      </c>
      <c r="AK29">
        <v>1140</v>
      </c>
      <c r="AL29">
        <v>0</v>
      </c>
      <c r="AM29">
        <v>631</v>
      </c>
      <c r="AN29">
        <v>50652</v>
      </c>
      <c r="AO29">
        <v>0</v>
      </c>
      <c r="AP29">
        <v>0</v>
      </c>
      <c r="AQ29">
        <v>0</v>
      </c>
    </row>
    <row r="30" spans="1:43" x14ac:dyDescent="0.3">
      <c r="A30">
        <v>338</v>
      </c>
      <c r="B30" t="s">
        <v>36</v>
      </c>
      <c r="D30">
        <v>0</v>
      </c>
      <c r="E30">
        <v>0</v>
      </c>
      <c r="F30">
        <v>1330836</v>
      </c>
      <c r="G30">
        <v>0</v>
      </c>
      <c r="H30">
        <v>0</v>
      </c>
      <c r="I30">
        <v>13310</v>
      </c>
      <c r="J30">
        <v>3617311</v>
      </c>
      <c r="K30">
        <v>0</v>
      </c>
      <c r="L30">
        <v>0</v>
      </c>
      <c r="M30">
        <v>0</v>
      </c>
      <c r="N30">
        <v>0</v>
      </c>
      <c r="O30">
        <v>0</v>
      </c>
      <c r="P30">
        <v>26</v>
      </c>
      <c r="Q30">
        <v>0</v>
      </c>
      <c r="R30">
        <v>98</v>
      </c>
      <c r="S30">
        <v>72492</v>
      </c>
      <c r="T30">
        <v>68859</v>
      </c>
      <c r="U30">
        <v>0</v>
      </c>
      <c r="W30">
        <v>404659</v>
      </c>
      <c r="X30">
        <v>0</v>
      </c>
      <c r="Y30">
        <v>530</v>
      </c>
      <c r="Z30">
        <v>750</v>
      </c>
      <c r="AA30">
        <v>122195</v>
      </c>
      <c r="AB30">
        <v>117717413</v>
      </c>
      <c r="AD30">
        <v>0</v>
      </c>
      <c r="AF30">
        <v>808608</v>
      </c>
      <c r="AG30">
        <v>21253407</v>
      </c>
      <c r="AH30">
        <v>604</v>
      </c>
      <c r="AI30">
        <v>360</v>
      </c>
      <c r="AJ30">
        <v>1181</v>
      </c>
      <c r="AK30">
        <v>1740</v>
      </c>
      <c r="AL30">
        <v>495</v>
      </c>
      <c r="AM30">
        <v>631</v>
      </c>
      <c r="AN30">
        <v>816217</v>
      </c>
      <c r="AO30">
        <v>0</v>
      </c>
      <c r="AP30">
        <v>0</v>
      </c>
      <c r="AQ30">
        <v>0</v>
      </c>
    </row>
    <row r="31" spans="1:43" x14ac:dyDescent="0.3">
      <c r="A31">
        <v>339</v>
      </c>
      <c r="B31" t="s">
        <v>78</v>
      </c>
      <c r="D31">
        <v>0</v>
      </c>
      <c r="E31">
        <v>0</v>
      </c>
      <c r="F31">
        <v>9288702</v>
      </c>
      <c r="G31">
        <v>0</v>
      </c>
      <c r="H31">
        <v>0</v>
      </c>
      <c r="I31">
        <v>0</v>
      </c>
      <c r="J31">
        <v>0</v>
      </c>
      <c r="K31">
        <v>0</v>
      </c>
      <c r="L31">
        <v>0</v>
      </c>
      <c r="M31">
        <v>0</v>
      </c>
      <c r="N31">
        <v>0</v>
      </c>
      <c r="O31">
        <v>0</v>
      </c>
      <c r="P31">
        <v>0</v>
      </c>
      <c r="Q31">
        <v>0</v>
      </c>
      <c r="R31">
        <v>0</v>
      </c>
      <c r="S31">
        <v>0</v>
      </c>
      <c r="T31">
        <v>0</v>
      </c>
      <c r="U31">
        <v>0</v>
      </c>
      <c r="W31">
        <v>7475</v>
      </c>
      <c r="X31">
        <v>0</v>
      </c>
      <c r="Y31">
        <v>6600</v>
      </c>
      <c r="Z31">
        <v>0</v>
      </c>
      <c r="AA31">
        <v>416898</v>
      </c>
      <c r="AB31">
        <v>50744028</v>
      </c>
      <c r="AD31">
        <v>0</v>
      </c>
      <c r="AF31">
        <v>269665</v>
      </c>
      <c r="AG31">
        <v>1486345</v>
      </c>
      <c r="AH31">
        <v>9300</v>
      </c>
      <c r="AI31">
        <v>0</v>
      </c>
      <c r="AJ31">
        <v>10784</v>
      </c>
      <c r="AK31">
        <v>75882</v>
      </c>
      <c r="AL31">
        <v>0</v>
      </c>
      <c r="AM31">
        <v>0</v>
      </c>
      <c r="AN31">
        <v>3652105</v>
      </c>
      <c r="AO31">
        <v>0</v>
      </c>
      <c r="AP31">
        <v>0</v>
      </c>
      <c r="AQ31">
        <v>0</v>
      </c>
    </row>
    <row r="32" spans="1:43" x14ac:dyDescent="0.3">
      <c r="A32">
        <v>341</v>
      </c>
      <c r="B32" t="s">
        <v>334</v>
      </c>
      <c r="D32">
        <v>0</v>
      </c>
      <c r="E32">
        <v>0</v>
      </c>
      <c r="F32">
        <v>341117</v>
      </c>
      <c r="G32">
        <v>0</v>
      </c>
      <c r="H32">
        <v>0</v>
      </c>
      <c r="I32">
        <v>356756</v>
      </c>
      <c r="J32">
        <v>2613992</v>
      </c>
      <c r="K32">
        <v>0</v>
      </c>
      <c r="L32">
        <v>0</v>
      </c>
      <c r="M32">
        <v>0</v>
      </c>
      <c r="N32">
        <v>0</v>
      </c>
      <c r="O32">
        <v>0</v>
      </c>
      <c r="P32">
        <v>32024</v>
      </c>
      <c r="Q32">
        <v>3</v>
      </c>
      <c r="R32">
        <v>100488</v>
      </c>
      <c r="S32">
        <v>3249008</v>
      </c>
      <c r="T32">
        <v>15</v>
      </c>
      <c r="U32">
        <v>0</v>
      </c>
      <c r="W32">
        <v>348510</v>
      </c>
      <c r="X32">
        <v>0</v>
      </c>
      <c r="Y32">
        <v>140000</v>
      </c>
      <c r="Z32">
        <v>75069</v>
      </c>
      <c r="AA32">
        <v>337991</v>
      </c>
      <c r="AB32">
        <v>20331734</v>
      </c>
      <c r="AD32">
        <v>17233</v>
      </c>
      <c r="AF32">
        <v>5223130</v>
      </c>
      <c r="AG32">
        <v>192229677</v>
      </c>
      <c r="AH32">
        <v>77123</v>
      </c>
      <c r="AI32">
        <v>226517</v>
      </c>
      <c r="AJ32">
        <v>5330</v>
      </c>
      <c r="AK32">
        <v>174</v>
      </c>
      <c r="AL32">
        <v>7131</v>
      </c>
      <c r="AM32">
        <v>53865</v>
      </c>
      <c r="AN32">
        <v>2993</v>
      </c>
      <c r="AO32">
        <v>0</v>
      </c>
      <c r="AP32">
        <v>0</v>
      </c>
      <c r="AQ32">
        <v>143</v>
      </c>
    </row>
    <row r="33" spans="1:43" x14ac:dyDescent="0.3">
      <c r="A33">
        <v>373</v>
      </c>
      <c r="B33" t="s">
        <v>125</v>
      </c>
      <c r="D33">
        <v>0</v>
      </c>
      <c r="E33">
        <v>498547</v>
      </c>
      <c r="F33">
        <v>2698</v>
      </c>
      <c r="G33">
        <v>8365929</v>
      </c>
      <c r="H33">
        <v>0</v>
      </c>
      <c r="I33">
        <v>978894</v>
      </c>
      <c r="J33">
        <v>407438</v>
      </c>
      <c r="K33">
        <v>0</v>
      </c>
      <c r="L33">
        <v>0</v>
      </c>
      <c r="M33">
        <v>0</v>
      </c>
      <c r="N33">
        <v>0</v>
      </c>
      <c r="O33">
        <v>0</v>
      </c>
      <c r="P33">
        <v>715</v>
      </c>
      <c r="Q33">
        <v>0</v>
      </c>
      <c r="R33">
        <v>0</v>
      </c>
      <c r="S33">
        <v>0</v>
      </c>
      <c r="T33">
        <v>27413</v>
      </c>
      <c r="U33">
        <v>0</v>
      </c>
      <c r="W33">
        <v>1242109</v>
      </c>
      <c r="X33">
        <v>0</v>
      </c>
      <c r="Y33">
        <v>390172</v>
      </c>
      <c r="Z33">
        <v>0</v>
      </c>
      <c r="AA33">
        <v>490998</v>
      </c>
      <c r="AB33">
        <v>27076290</v>
      </c>
      <c r="AD33">
        <v>0</v>
      </c>
      <c r="AF33">
        <v>15306344</v>
      </c>
      <c r="AG33">
        <v>11969610</v>
      </c>
      <c r="AH33">
        <v>289099</v>
      </c>
      <c r="AI33">
        <v>485467</v>
      </c>
      <c r="AJ33">
        <v>535838</v>
      </c>
      <c r="AK33">
        <v>13155</v>
      </c>
      <c r="AL33">
        <v>71496</v>
      </c>
      <c r="AM33">
        <v>53605</v>
      </c>
      <c r="AN33">
        <v>1465516</v>
      </c>
      <c r="AO33">
        <v>0</v>
      </c>
      <c r="AP33">
        <v>958111</v>
      </c>
      <c r="AQ33">
        <v>0</v>
      </c>
    </row>
    <row r="34" spans="1:43" x14ac:dyDescent="0.3">
      <c r="A34">
        <v>376</v>
      </c>
      <c r="B34" t="s">
        <v>33</v>
      </c>
      <c r="D34">
        <v>0</v>
      </c>
      <c r="E34">
        <v>0</v>
      </c>
      <c r="F34">
        <v>0</v>
      </c>
      <c r="G34">
        <v>0</v>
      </c>
      <c r="H34">
        <v>0</v>
      </c>
      <c r="I34">
        <v>0</v>
      </c>
      <c r="J34">
        <v>0</v>
      </c>
      <c r="K34">
        <v>0</v>
      </c>
      <c r="L34">
        <v>0</v>
      </c>
      <c r="M34">
        <v>0</v>
      </c>
      <c r="N34">
        <v>0</v>
      </c>
      <c r="O34">
        <v>0</v>
      </c>
      <c r="P34">
        <v>0</v>
      </c>
      <c r="Q34">
        <v>0</v>
      </c>
      <c r="R34">
        <v>0</v>
      </c>
      <c r="S34">
        <v>0</v>
      </c>
      <c r="T34">
        <v>0</v>
      </c>
      <c r="U34">
        <v>0</v>
      </c>
      <c r="W34">
        <v>0</v>
      </c>
      <c r="X34">
        <v>0</v>
      </c>
      <c r="Y34">
        <v>0</v>
      </c>
      <c r="Z34">
        <v>0</v>
      </c>
      <c r="AA34">
        <v>0</v>
      </c>
      <c r="AB34">
        <v>0</v>
      </c>
      <c r="AD34">
        <v>0</v>
      </c>
      <c r="AF34">
        <v>0</v>
      </c>
      <c r="AG34">
        <v>-1</v>
      </c>
      <c r="AH34">
        <v>0</v>
      </c>
      <c r="AI34">
        <v>0</v>
      </c>
      <c r="AJ34">
        <v>0</v>
      </c>
      <c r="AK34">
        <v>0</v>
      </c>
      <c r="AL34">
        <v>-1</v>
      </c>
      <c r="AM34">
        <v>0</v>
      </c>
      <c r="AN34">
        <v>-802813</v>
      </c>
      <c r="AO34">
        <v>0</v>
      </c>
      <c r="AP34">
        <v>0</v>
      </c>
      <c r="AQ34">
        <v>0</v>
      </c>
    </row>
    <row r="35" spans="1:43" x14ac:dyDescent="0.3">
      <c r="A35">
        <v>379</v>
      </c>
      <c r="B35" t="s">
        <v>38</v>
      </c>
      <c r="D35">
        <v>0</v>
      </c>
      <c r="E35">
        <v>0</v>
      </c>
      <c r="F35">
        <v>2267660</v>
      </c>
      <c r="G35">
        <v>0</v>
      </c>
      <c r="H35">
        <v>0</v>
      </c>
      <c r="I35">
        <v>223682</v>
      </c>
      <c r="J35">
        <v>1809145</v>
      </c>
      <c r="K35">
        <v>0</v>
      </c>
      <c r="L35">
        <v>0</v>
      </c>
      <c r="M35">
        <v>0</v>
      </c>
      <c r="N35">
        <v>0</v>
      </c>
      <c r="O35">
        <v>0</v>
      </c>
      <c r="P35">
        <v>349502</v>
      </c>
      <c r="Q35">
        <v>43223</v>
      </c>
      <c r="R35">
        <v>207803</v>
      </c>
      <c r="S35">
        <v>1874553</v>
      </c>
      <c r="T35">
        <v>140096</v>
      </c>
      <c r="U35">
        <v>0</v>
      </c>
      <c r="W35">
        <v>273284</v>
      </c>
      <c r="X35">
        <v>0</v>
      </c>
      <c r="Y35">
        <v>196639</v>
      </c>
      <c r="Z35">
        <v>205905</v>
      </c>
      <c r="AA35">
        <v>181165</v>
      </c>
      <c r="AB35">
        <v>23521341</v>
      </c>
      <c r="AD35">
        <v>124680</v>
      </c>
      <c r="AF35">
        <v>18060660</v>
      </c>
      <c r="AG35">
        <v>35976818</v>
      </c>
      <c r="AH35">
        <v>762709</v>
      </c>
      <c r="AI35">
        <v>1271905</v>
      </c>
      <c r="AJ35">
        <v>86803</v>
      </c>
      <c r="AK35">
        <v>304438</v>
      </c>
      <c r="AL35">
        <v>42208</v>
      </c>
      <c r="AM35">
        <v>75090</v>
      </c>
      <c r="AN35">
        <v>1290877</v>
      </c>
      <c r="AO35">
        <v>0</v>
      </c>
      <c r="AP35">
        <v>0</v>
      </c>
      <c r="AQ35">
        <v>280475</v>
      </c>
    </row>
    <row r="36" spans="1:43" x14ac:dyDescent="0.3">
      <c r="A36">
        <v>380</v>
      </c>
      <c r="B36" t="s">
        <v>41</v>
      </c>
      <c r="D36">
        <v>0</v>
      </c>
      <c r="E36">
        <v>0</v>
      </c>
      <c r="F36">
        <v>0</v>
      </c>
      <c r="G36">
        <v>0</v>
      </c>
      <c r="H36">
        <v>0</v>
      </c>
      <c r="I36">
        <v>798</v>
      </c>
      <c r="J36">
        <v>0</v>
      </c>
      <c r="K36">
        <v>0</v>
      </c>
      <c r="L36">
        <v>0</v>
      </c>
      <c r="M36">
        <v>0</v>
      </c>
      <c r="N36">
        <v>0</v>
      </c>
      <c r="O36">
        <v>0</v>
      </c>
      <c r="P36">
        <v>0</v>
      </c>
      <c r="Q36">
        <v>0</v>
      </c>
      <c r="R36">
        <v>2725</v>
      </c>
      <c r="S36">
        <v>2983</v>
      </c>
      <c r="T36">
        <v>0</v>
      </c>
      <c r="U36">
        <v>0</v>
      </c>
      <c r="W36">
        <v>6294</v>
      </c>
      <c r="X36">
        <v>0</v>
      </c>
      <c r="Y36">
        <v>0</v>
      </c>
      <c r="Z36">
        <v>0</v>
      </c>
      <c r="AA36">
        <v>0</v>
      </c>
      <c r="AB36">
        <v>2521733</v>
      </c>
      <c r="AD36">
        <v>73</v>
      </c>
      <c r="AF36">
        <v>17641</v>
      </c>
      <c r="AG36">
        <v>0</v>
      </c>
      <c r="AH36">
        <v>1682</v>
      </c>
      <c r="AI36">
        <v>2327</v>
      </c>
      <c r="AJ36">
        <v>0</v>
      </c>
      <c r="AK36">
        <v>0</v>
      </c>
      <c r="AL36">
        <v>0</v>
      </c>
      <c r="AM36">
        <v>3879</v>
      </c>
      <c r="AN36">
        <v>0</v>
      </c>
      <c r="AO36">
        <v>0</v>
      </c>
      <c r="AP36">
        <v>0</v>
      </c>
      <c r="AQ36">
        <v>0</v>
      </c>
    </row>
    <row r="37" spans="1:43" x14ac:dyDescent="0.3">
      <c r="A37">
        <v>385</v>
      </c>
      <c r="B37" t="s">
        <v>35</v>
      </c>
      <c r="D37">
        <v>0</v>
      </c>
      <c r="E37">
        <v>0</v>
      </c>
      <c r="F37">
        <v>2271354</v>
      </c>
      <c r="G37">
        <v>0</v>
      </c>
      <c r="H37">
        <v>0</v>
      </c>
      <c r="I37">
        <v>834045</v>
      </c>
      <c r="J37">
        <v>2927016</v>
      </c>
      <c r="K37">
        <v>0</v>
      </c>
      <c r="L37">
        <v>0</v>
      </c>
      <c r="M37">
        <v>0</v>
      </c>
      <c r="N37">
        <v>0</v>
      </c>
      <c r="O37">
        <v>0</v>
      </c>
      <c r="P37">
        <v>349502</v>
      </c>
      <c r="Q37">
        <v>76928</v>
      </c>
      <c r="R37">
        <v>208012</v>
      </c>
      <c r="S37">
        <v>1874553</v>
      </c>
      <c r="T37">
        <v>179321</v>
      </c>
      <c r="U37">
        <v>0</v>
      </c>
      <c r="W37">
        <v>3085754</v>
      </c>
      <c r="X37">
        <v>0</v>
      </c>
      <c r="Y37">
        <v>247751</v>
      </c>
      <c r="Z37">
        <v>205905</v>
      </c>
      <c r="AA37">
        <v>276980</v>
      </c>
      <c r="AB37">
        <v>53887882</v>
      </c>
      <c r="AD37">
        <v>124694</v>
      </c>
      <c r="AF37">
        <v>42918205</v>
      </c>
      <c r="AG37">
        <v>696667763</v>
      </c>
      <c r="AH37">
        <v>769866</v>
      </c>
      <c r="AI37">
        <v>2656468</v>
      </c>
      <c r="AJ37">
        <v>622157</v>
      </c>
      <c r="AK37">
        <v>374910</v>
      </c>
      <c r="AL37">
        <v>42208</v>
      </c>
      <c r="AM37">
        <v>209974</v>
      </c>
      <c r="AN37">
        <v>3661628</v>
      </c>
      <c r="AO37">
        <v>0</v>
      </c>
      <c r="AP37">
        <v>0</v>
      </c>
      <c r="AQ37">
        <v>280475</v>
      </c>
    </row>
    <row r="38" spans="1:43" x14ac:dyDescent="0.3">
      <c r="A38">
        <v>386</v>
      </c>
      <c r="B38" t="s">
        <v>82</v>
      </c>
      <c r="D38">
        <v>0</v>
      </c>
      <c r="E38">
        <v>0</v>
      </c>
      <c r="F38">
        <v>0</v>
      </c>
      <c r="G38">
        <v>0</v>
      </c>
      <c r="H38">
        <v>0</v>
      </c>
      <c r="I38">
        <v>0</v>
      </c>
      <c r="J38">
        <v>0</v>
      </c>
      <c r="K38">
        <v>0</v>
      </c>
      <c r="L38">
        <v>0</v>
      </c>
      <c r="M38">
        <v>0</v>
      </c>
      <c r="N38">
        <v>0</v>
      </c>
      <c r="O38">
        <v>0</v>
      </c>
      <c r="P38">
        <v>0</v>
      </c>
      <c r="Q38">
        <v>0</v>
      </c>
      <c r="R38">
        <v>0</v>
      </c>
      <c r="S38">
        <v>0</v>
      </c>
      <c r="T38">
        <v>0</v>
      </c>
      <c r="U38">
        <v>0</v>
      </c>
      <c r="W38">
        <v>0</v>
      </c>
      <c r="X38">
        <v>0</v>
      </c>
      <c r="Y38">
        <v>0</v>
      </c>
      <c r="Z38">
        <v>0</v>
      </c>
      <c r="AA38">
        <v>0</v>
      </c>
      <c r="AB38">
        <v>0</v>
      </c>
      <c r="AD38">
        <v>0</v>
      </c>
      <c r="AF38">
        <v>0</v>
      </c>
      <c r="AG38">
        <v>0</v>
      </c>
      <c r="AH38">
        <v>0</v>
      </c>
      <c r="AI38">
        <v>0</v>
      </c>
      <c r="AJ38">
        <v>0</v>
      </c>
      <c r="AK38">
        <v>0</v>
      </c>
      <c r="AL38">
        <v>0</v>
      </c>
      <c r="AM38">
        <v>0</v>
      </c>
      <c r="AN38">
        <v>0</v>
      </c>
      <c r="AO38">
        <v>0</v>
      </c>
      <c r="AP38">
        <v>0</v>
      </c>
      <c r="AQ38">
        <v>0</v>
      </c>
    </row>
    <row r="39" spans="1:43" x14ac:dyDescent="0.3">
      <c r="A39">
        <v>387</v>
      </c>
      <c r="B39" t="s">
        <v>83</v>
      </c>
      <c r="D39">
        <v>0</v>
      </c>
      <c r="E39">
        <v>0</v>
      </c>
      <c r="F39">
        <v>0</v>
      </c>
      <c r="G39">
        <v>0</v>
      </c>
      <c r="H39">
        <v>0</v>
      </c>
      <c r="I39">
        <v>0</v>
      </c>
      <c r="J39">
        <v>0</v>
      </c>
      <c r="K39">
        <v>0</v>
      </c>
      <c r="L39">
        <v>0</v>
      </c>
      <c r="M39">
        <v>0</v>
      </c>
      <c r="N39">
        <v>0</v>
      </c>
      <c r="O39">
        <v>0</v>
      </c>
      <c r="P39">
        <v>0</v>
      </c>
      <c r="Q39">
        <v>0</v>
      </c>
      <c r="R39">
        <v>0</v>
      </c>
      <c r="S39">
        <v>0</v>
      </c>
      <c r="T39">
        <v>0</v>
      </c>
      <c r="U39">
        <v>0</v>
      </c>
      <c r="W39">
        <v>0</v>
      </c>
      <c r="X39">
        <v>0</v>
      </c>
      <c r="Y39">
        <v>0</v>
      </c>
      <c r="Z39">
        <v>0</v>
      </c>
      <c r="AA39">
        <v>0</v>
      </c>
      <c r="AB39">
        <v>0</v>
      </c>
      <c r="AD39">
        <v>0</v>
      </c>
      <c r="AF39">
        <v>0</v>
      </c>
      <c r="AG39">
        <v>32787008</v>
      </c>
      <c r="AH39">
        <v>0</v>
      </c>
      <c r="AI39">
        <v>0</v>
      </c>
      <c r="AJ39">
        <v>0</v>
      </c>
      <c r="AK39">
        <v>0</v>
      </c>
      <c r="AL39">
        <v>0</v>
      </c>
      <c r="AM39">
        <v>0</v>
      </c>
      <c r="AN39">
        <v>0</v>
      </c>
      <c r="AO39">
        <v>0</v>
      </c>
      <c r="AP39">
        <v>0</v>
      </c>
      <c r="AQ39">
        <v>0</v>
      </c>
    </row>
    <row r="40" spans="1:43" x14ac:dyDescent="0.3">
      <c r="A40">
        <v>388</v>
      </c>
      <c r="B40" t="s">
        <v>77</v>
      </c>
      <c r="D40">
        <v>0</v>
      </c>
      <c r="E40">
        <v>0</v>
      </c>
      <c r="F40">
        <v>9584926</v>
      </c>
      <c r="G40">
        <v>0</v>
      </c>
      <c r="H40">
        <v>0</v>
      </c>
      <c r="I40">
        <v>361630</v>
      </c>
      <c r="J40">
        <v>2512852</v>
      </c>
      <c r="K40">
        <v>0</v>
      </c>
      <c r="L40">
        <v>0</v>
      </c>
      <c r="M40">
        <v>0</v>
      </c>
      <c r="N40">
        <v>0</v>
      </c>
      <c r="O40">
        <v>0</v>
      </c>
      <c r="P40">
        <v>20254</v>
      </c>
      <c r="Q40">
        <v>0</v>
      </c>
      <c r="R40">
        <v>42657</v>
      </c>
      <c r="S40">
        <v>8916891</v>
      </c>
      <c r="T40">
        <v>197469</v>
      </c>
      <c r="U40">
        <v>0</v>
      </c>
      <c r="W40">
        <v>275603</v>
      </c>
      <c r="X40">
        <v>0</v>
      </c>
      <c r="Y40">
        <v>122489</v>
      </c>
      <c r="Z40">
        <v>55038</v>
      </c>
      <c r="AA40">
        <v>749723</v>
      </c>
      <c r="AB40">
        <v>70060086</v>
      </c>
      <c r="AD40">
        <v>11536</v>
      </c>
      <c r="AF40">
        <v>8798379</v>
      </c>
      <c r="AG40">
        <v>82679756</v>
      </c>
      <c r="AH40">
        <v>71559</v>
      </c>
      <c r="AI40">
        <v>155347</v>
      </c>
      <c r="AJ40">
        <v>50630</v>
      </c>
      <c r="AK40">
        <v>74390</v>
      </c>
      <c r="AL40">
        <v>5697</v>
      </c>
      <c r="AM40">
        <v>45188</v>
      </c>
      <c r="AN40">
        <v>2538770</v>
      </c>
      <c r="AO40">
        <v>0</v>
      </c>
      <c r="AP40">
        <v>0</v>
      </c>
      <c r="AQ40">
        <v>91911</v>
      </c>
    </row>
    <row r="41" spans="1:43" x14ac:dyDescent="0.3">
      <c r="A41">
        <v>389</v>
      </c>
      <c r="B41" t="s">
        <v>84</v>
      </c>
      <c r="D41">
        <v>0</v>
      </c>
      <c r="E41">
        <v>0</v>
      </c>
      <c r="F41">
        <v>0</v>
      </c>
      <c r="G41">
        <v>0</v>
      </c>
      <c r="H41">
        <v>0</v>
      </c>
      <c r="I41">
        <v>0</v>
      </c>
      <c r="J41">
        <v>0</v>
      </c>
      <c r="K41">
        <v>0</v>
      </c>
      <c r="L41">
        <v>0</v>
      </c>
      <c r="M41">
        <v>0</v>
      </c>
      <c r="N41">
        <v>0</v>
      </c>
      <c r="O41">
        <v>0</v>
      </c>
      <c r="P41">
        <v>0</v>
      </c>
      <c r="Q41">
        <v>0</v>
      </c>
      <c r="R41">
        <v>0</v>
      </c>
      <c r="S41">
        <v>0</v>
      </c>
      <c r="T41">
        <v>0</v>
      </c>
      <c r="U41">
        <v>0</v>
      </c>
      <c r="W41">
        <v>0</v>
      </c>
      <c r="X41">
        <v>0</v>
      </c>
      <c r="Y41">
        <v>0</v>
      </c>
      <c r="Z41">
        <v>0</v>
      </c>
      <c r="AA41">
        <v>0</v>
      </c>
      <c r="AB41">
        <v>0</v>
      </c>
      <c r="AD41">
        <v>0</v>
      </c>
      <c r="AF41">
        <v>0</v>
      </c>
      <c r="AG41">
        <v>-1607000</v>
      </c>
      <c r="AH41">
        <v>0</v>
      </c>
      <c r="AI41">
        <v>0</v>
      </c>
      <c r="AJ41">
        <v>0</v>
      </c>
      <c r="AK41">
        <v>0</v>
      </c>
      <c r="AL41">
        <v>0</v>
      </c>
      <c r="AM41">
        <v>0</v>
      </c>
      <c r="AN41">
        <v>0</v>
      </c>
      <c r="AO41">
        <v>0</v>
      </c>
      <c r="AP41">
        <v>0</v>
      </c>
      <c r="AQ41">
        <v>0</v>
      </c>
    </row>
    <row r="42" spans="1:43" x14ac:dyDescent="0.3">
      <c r="A42">
        <v>391</v>
      </c>
      <c r="B42" t="s">
        <v>88</v>
      </c>
      <c r="D42">
        <v>0</v>
      </c>
      <c r="E42">
        <v>0</v>
      </c>
      <c r="F42">
        <v>555560</v>
      </c>
      <c r="G42">
        <v>0</v>
      </c>
      <c r="H42">
        <v>0</v>
      </c>
      <c r="I42">
        <v>2055</v>
      </c>
      <c r="J42">
        <v>26706</v>
      </c>
      <c r="K42">
        <v>0</v>
      </c>
      <c r="L42">
        <v>0</v>
      </c>
      <c r="M42">
        <v>0</v>
      </c>
      <c r="N42">
        <v>0</v>
      </c>
      <c r="O42">
        <v>0</v>
      </c>
      <c r="P42">
        <v>0</v>
      </c>
      <c r="Q42">
        <v>0</v>
      </c>
      <c r="R42">
        <v>534</v>
      </c>
      <c r="S42">
        <v>566936</v>
      </c>
      <c r="T42">
        <v>0</v>
      </c>
      <c r="U42">
        <v>0</v>
      </c>
      <c r="W42">
        <v>2244</v>
      </c>
      <c r="X42">
        <v>0</v>
      </c>
      <c r="Y42">
        <v>0</v>
      </c>
      <c r="Z42">
        <v>0</v>
      </c>
      <c r="AA42">
        <v>0</v>
      </c>
      <c r="AB42">
        <v>12442350</v>
      </c>
      <c r="AD42">
        <v>0</v>
      </c>
      <c r="AF42">
        <v>1022717</v>
      </c>
      <c r="AG42">
        <v>21961603</v>
      </c>
      <c r="AH42">
        <v>0</v>
      </c>
      <c r="AI42">
        <v>0</v>
      </c>
      <c r="AJ42">
        <v>2</v>
      </c>
      <c r="AK42">
        <v>26055</v>
      </c>
      <c r="AL42">
        <v>0</v>
      </c>
      <c r="AM42">
        <v>464</v>
      </c>
      <c r="AN42">
        <v>297155</v>
      </c>
      <c r="AO42">
        <v>0</v>
      </c>
      <c r="AP42">
        <v>0</v>
      </c>
      <c r="AQ42">
        <v>35000</v>
      </c>
    </row>
    <row r="43" spans="1:43" x14ac:dyDescent="0.3">
      <c r="A43">
        <v>500</v>
      </c>
      <c r="B43" t="s">
        <v>73</v>
      </c>
      <c r="D43">
        <v>0</v>
      </c>
      <c r="E43">
        <v>0</v>
      </c>
      <c r="F43">
        <v>0</v>
      </c>
      <c r="G43">
        <v>0</v>
      </c>
      <c r="H43">
        <v>0</v>
      </c>
      <c r="I43">
        <v>5000</v>
      </c>
      <c r="J43">
        <v>0</v>
      </c>
      <c r="K43">
        <v>0</v>
      </c>
      <c r="L43">
        <v>0</v>
      </c>
      <c r="M43">
        <v>0</v>
      </c>
      <c r="N43">
        <v>0</v>
      </c>
      <c r="O43">
        <v>0</v>
      </c>
      <c r="P43">
        <v>0</v>
      </c>
      <c r="Q43">
        <v>16644</v>
      </c>
      <c r="R43">
        <v>0</v>
      </c>
      <c r="S43">
        <v>0</v>
      </c>
      <c r="T43">
        <v>0</v>
      </c>
      <c r="U43">
        <v>0</v>
      </c>
      <c r="W43">
        <v>0</v>
      </c>
      <c r="X43">
        <v>0</v>
      </c>
      <c r="Y43">
        <v>0</v>
      </c>
      <c r="Z43">
        <v>0</v>
      </c>
      <c r="AA43">
        <v>0</v>
      </c>
      <c r="AB43">
        <v>0</v>
      </c>
      <c r="AD43">
        <v>0</v>
      </c>
      <c r="AF43">
        <v>400041</v>
      </c>
      <c r="AG43">
        <v>0</v>
      </c>
      <c r="AH43">
        <v>0</v>
      </c>
      <c r="AI43">
        <v>0</v>
      </c>
      <c r="AJ43">
        <v>21177</v>
      </c>
      <c r="AK43">
        <v>100000</v>
      </c>
      <c r="AL43">
        <v>0</v>
      </c>
      <c r="AM43">
        <v>0</v>
      </c>
      <c r="AN43">
        <v>0</v>
      </c>
      <c r="AO43">
        <v>0</v>
      </c>
      <c r="AP43">
        <v>0</v>
      </c>
      <c r="AQ43">
        <v>0</v>
      </c>
    </row>
    <row r="44" spans="1:43" x14ac:dyDescent="0.3">
      <c r="A44">
        <v>502</v>
      </c>
      <c r="B44" t="s">
        <v>75</v>
      </c>
      <c r="D44">
        <v>256708</v>
      </c>
      <c r="E44">
        <v>0</v>
      </c>
      <c r="F44">
        <v>0</v>
      </c>
      <c r="G44">
        <v>3877247</v>
      </c>
      <c r="H44">
        <v>11885</v>
      </c>
      <c r="I44">
        <v>0</v>
      </c>
      <c r="J44">
        <v>0</v>
      </c>
      <c r="K44">
        <v>702012</v>
      </c>
      <c r="L44">
        <v>1740764</v>
      </c>
      <c r="M44">
        <v>0</v>
      </c>
      <c r="N44">
        <v>147769</v>
      </c>
      <c r="O44">
        <v>15712354</v>
      </c>
      <c r="P44">
        <v>0</v>
      </c>
      <c r="Q44">
        <v>0</v>
      </c>
      <c r="R44">
        <v>0</v>
      </c>
      <c r="S44">
        <v>0</v>
      </c>
      <c r="T44">
        <v>0</v>
      </c>
      <c r="U44">
        <v>0</v>
      </c>
      <c r="W44">
        <v>0</v>
      </c>
      <c r="X44">
        <v>109946</v>
      </c>
      <c r="Y44">
        <v>0</v>
      </c>
      <c r="Z44">
        <v>0</v>
      </c>
      <c r="AA44">
        <v>0</v>
      </c>
      <c r="AB44">
        <v>0</v>
      </c>
      <c r="AD44">
        <v>0</v>
      </c>
      <c r="AF44">
        <v>862787</v>
      </c>
      <c r="AG44">
        <v>1565201</v>
      </c>
      <c r="AH44">
        <v>0</v>
      </c>
      <c r="AI44">
        <v>0</v>
      </c>
      <c r="AJ44">
        <v>0</v>
      </c>
      <c r="AK44">
        <v>0</v>
      </c>
      <c r="AL44">
        <v>0</v>
      </c>
      <c r="AM44">
        <v>0</v>
      </c>
      <c r="AN44">
        <v>0</v>
      </c>
      <c r="AO44">
        <v>1963594</v>
      </c>
      <c r="AP44">
        <v>294393</v>
      </c>
      <c r="AQ44">
        <v>0</v>
      </c>
    </row>
    <row r="45" spans="1:43" x14ac:dyDescent="0.3">
      <c r="A45">
        <v>503</v>
      </c>
      <c r="B45" t="s">
        <v>76</v>
      </c>
      <c r="D45">
        <v>0</v>
      </c>
      <c r="E45">
        <v>0</v>
      </c>
      <c r="F45">
        <v>0</v>
      </c>
      <c r="G45">
        <v>0</v>
      </c>
      <c r="H45">
        <v>0</v>
      </c>
      <c r="I45">
        <v>0</v>
      </c>
      <c r="J45">
        <v>0</v>
      </c>
      <c r="K45">
        <v>0</v>
      </c>
      <c r="L45">
        <v>26971843</v>
      </c>
      <c r="M45">
        <v>0</v>
      </c>
      <c r="N45">
        <v>0</v>
      </c>
      <c r="O45">
        <v>0</v>
      </c>
      <c r="P45">
        <v>0</v>
      </c>
      <c r="Q45">
        <v>0</v>
      </c>
      <c r="R45">
        <v>0</v>
      </c>
      <c r="S45">
        <v>0</v>
      </c>
      <c r="T45">
        <v>0</v>
      </c>
      <c r="U45">
        <v>0</v>
      </c>
      <c r="W45">
        <v>0</v>
      </c>
      <c r="X45">
        <v>3095</v>
      </c>
      <c r="Y45">
        <v>0</v>
      </c>
      <c r="Z45">
        <v>0</v>
      </c>
      <c r="AA45">
        <v>0</v>
      </c>
      <c r="AB45">
        <v>0</v>
      </c>
      <c r="AD45">
        <v>0</v>
      </c>
      <c r="AF45">
        <v>5700</v>
      </c>
      <c r="AG45">
        <v>0</v>
      </c>
      <c r="AH45">
        <v>0</v>
      </c>
      <c r="AI45">
        <v>0</v>
      </c>
      <c r="AJ45">
        <v>0</v>
      </c>
      <c r="AK45">
        <v>0</v>
      </c>
      <c r="AL45">
        <v>0</v>
      </c>
      <c r="AM45">
        <v>0</v>
      </c>
      <c r="AN45">
        <v>0</v>
      </c>
      <c r="AO45">
        <v>0</v>
      </c>
      <c r="AP45">
        <v>0</v>
      </c>
      <c r="AQ45">
        <v>0</v>
      </c>
    </row>
    <row r="46" spans="1:43" x14ac:dyDescent="0.3">
      <c r="A46">
        <v>504</v>
      </c>
      <c r="B46" t="s">
        <v>79</v>
      </c>
      <c r="D46">
        <v>0</v>
      </c>
      <c r="E46">
        <v>0</v>
      </c>
      <c r="F46">
        <v>0</v>
      </c>
      <c r="G46">
        <v>0</v>
      </c>
      <c r="H46">
        <v>0</v>
      </c>
      <c r="I46">
        <v>0</v>
      </c>
      <c r="J46">
        <v>0</v>
      </c>
      <c r="K46">
        <v>0</v>
      </c>
      <c r="L46">
        <v>0</v>
      </c>
      <c r="M46">
        <v>0</v>
      </c>
      <c r="N46">
        <v>0</v>
      </c>
      <c r="O46">
        <v>0</v>
      </c>
      <c r="P46">
        <v>0</v>
      </c>
      <c r="Q46">
        <v>0</v>
      </c>
      <c r="R46">
        <v>0</v>
      </c>
      <c r="S46">
        <v>0</v>
      </c>
      <c r="T46">
        <v>220062</v>
      </c>
      <c r="U46">
        <v>0</v>
      </c>
      <c r="W46">
        <v>342640</v>
      </c>
      <c r="X46">
        <v>0</v>
      </c>
      <c r="Y46">
        <v>0</v>
      </c>
      <c r="Z46">
        <v>0</v>
      </c>
      <c r="AA46">
        <v>0</v>
      </c>
      <c r="AB46">
        <v>1535854</v>
      </c>
      <c r="AD46">
        <v>0</v>
      </c>
      <c r="AF46">
        <v>5258303</v>
      </c>
      <c r="AG46">
        <v>4976154</v>
      </c>
      <c r="AH46">
        <v>0</v>
      </c>
      <c r="AI46">
        <v>3024</v>
      </c>
      <c r="AJ46">
        <v>25440</v>
      </c>
      <c r="AK46">
        <v>0</v>
      </c>
      <c r="AL46">
        <v>1276</v>
      </c>
      <c r="AM46">
        <v>430</v>
      </c>
      <c r="AN46">
        <v>0</v>
      </c>
      <c r="AO46">
        <v>0</v>
      </c>
      <c r="AP46">
        <v>0</v>
      </c>
      <c r="AQ46">
        <v>82400</v>
      </c>
    </row>
    <row r="47" spans="1:43" x14ac:dyDescent="0.3">
      <c r="A47">
        <v>505</v>
      </c>
      <c r="B47" t="s">
        <v>80</v>
      </c>
      <c r="D47">
        <v>0</v>
      </c>
      <c r="E47">
        <v>0</v>
      </c>
      <c r="F47">
        <v>0</v>
      </c>
      <c r="G47">
        <v>0</v>
      </c>
      <c r="H47">
        <v>0</v>
      </c>
      <c r="I47">
        <v>0</v>
      </c>
      <c r="J47">
        <v>0</v>
      </c>
      <c r="K47">
        <v>0</v>
      </c>
      <c r="L47">
        <v>0</v>
      </c>
      <c r="M47">
        <v>0</v>
      </c>
      <c r="N47">
        <v>0</v>
      </c>
      <c r="O47">
        <v>0</v>
      </c>
      <c r="P47">
        <v>0</v>
      </c>
      <c r="Q47">
        <v>0</v>
      </c>
      <c r="R47">
        <v>0</v>
      </c>
      <c r="S47">
        <v>0</v>
      </c>
      <c r="T47">
        <v>0</v>
      </c>
      <c r="U47">
        <v>0</v>
      </c>
      <c r="W47">
        <v>0</v>
      </c>
      <c r="X47">
        <v>0</v>
      </c>
      <c r="Y47">
        <v>100000</v>
      </c>
      <c r="Z47">
        <v>0</v>
      </c>
      <c r="AA47">
        <v>0</v>
      </c>
      <c r="AB47">
        <v>0</v>
      </c>
      <c r="AD47">
        <v>0</v>
      </c>
      <c r="AF47">
        <v>524008</v>
      </c>
      <c r="AG47">
        <v>0</v>
      </c>
      <c r="AH47">
        <v>0</v>
      </c>
      <c r="AI47">
        <v>0</v>
      </c>
      <c r="AJ47">
        <v>0</v>
      </c>
      <c r="AK47">
        <v>0</v>
      </c>
      <c r="AL47">
        <v>0</v>
      </c>
      <c r="AM47">
        <v>0</v>
      </c>
      <c r="AN47">
        <v>0</v>
      </c>
      <c r="AO47">
        <v>0</v>
      </c>
      <c r="AP47">
        <v>0</v>
      </c>
      <c r="AQ47">
        <v>0</v>
      </c>
    </row>
    <row r="48" spans="1:43" x14ac:dyDescent="0.3">
      <c r="A48">
        <v>506</v>
      </c>
      <c r="B48" t="s">
        <v>86</v>
      </c>
      <c r="D48">
        <v>0</v>
      </c>
      <c r="E48">
        <v>0</v>
      </c>
      <c r="F48">
        <v>1712100</v>
      </c>
      <c r="G48">
        <v>0</v>
      </c>
      <c r="H48">
        <v>0</v>
      </c>
      <c r="I48">
        <v>215246</v>
      </c>
      <c r="J48">
        <v>1782439</v>
      </c>
      <c r="K48">
        <v>0</v>
      </c>
      <c r="L48">
        <v>0</v>
      </c>
      <c r="M48">
        <v>0</v>
      </c>
      <c r="N48">
        <v>0</v>
      </c>
      <c r="O48">
        <v>0</v>
      </c>
      <c r="P48">
        <v>349502</v>
      </c>
      <c r="Q48">
        <v>26579</v>
      </c>
      <c r="R48">
        <v>204434</v>
      </c>
      <c r="S48">
        <v>1504994</v>
      </c>
      <c r="T48">
        <v>140096</v>
      </c>
      <c r="U48">
        <v>0</v>
      </c>
      <c r="W48">
        <v>79656</v>
      </c>
      <c r="X48">
        <v>0</v>
      </c>
      <c r="Y48">
        <v>142836</v>
      </c>
      <c r="Z48">
        <v>205772</v>
      </c>
      <c r="AA48">
        <v>181165</v>
      </c>
      <c r="AB48">
        <v>12022689</v>
      </c>
      <c r="AD48">
        <v>124559</v>
      </c>
      <c r="AF48">
        <v>16637902</v>
      </c>
      <c r="AG48">
        <v>13841914</v>
      </c>
      <c r="AH48">
        <v>751027</v>
      </c>
      <c r="AI48">
        <v>1264378</v>
      </c>
      <c r="AJ48">
        <v>58678</v>
      </c>
      <c r="AK48">
        <v>176748</v>
      </c>
      <c r="AL48">
        <v>32448</v>
      </c>
      <c r="AM48">
        <v>70747</v>
      </c>
      <c r="AN48">
        <v>993722</v>
      </c>
      <c r="AO48">
        <v>0</v>
      </c>
      <c r="AP48">
        <v>0</v>
      </c>
      <c r="AQ48">
        <v>245475</v>
      </c>
    </row>
    <row r="49" spans="1:43" x14ac:dyDescent="0.3">
      <c r="A49">
        <v>507</v>
      </c>
      <c r="B49" t="s">
        <v>335</v>
      </c>
      <c r="D49">
        <v>0</v>
      </c>
      <c r="E49">
        <v>0</v>
      </c>
      <c r="F49">
        <v>0</v>
      </c>
      <c r="G49">
        <v>0</v>
      </c>
      <c r="H49">
        <v>0</v>
      </c>
      <c r="I49">
        <v>0</v>
      </c>
      <c r="J49">
        <v>0</v>
      </c>
      <c r="K49">
        <v>0</v>
      </c>
      <c r="L49">
        <v>0</v>
      </c>
      <c r="M49">
        <v>0</v>
      </c>
      <c r="N49">
        <v>0</v>
      </c>
      <c r="O49">
        <v>0</v>
      </c>
      <c r="P49">
        <v>0</v>
      </c>
      <c r="Q49">
        <v>0</v>
      </c>
      <c r="R49">
        <v>0</v>
      </c>
      <c r="S49">
        <v>0</v>
      </c>
      <c r="T49">
        <v>0</v>
      </c>
      <c r="U49">
        <v>0</v>
      </c>
      <c r="W49">
        <v>0</v>
      </c>
      <c r="X49">
        <v>0</v>
      </c>
      <c r="Y49">
        <v>48372</v>
      </c>
      <c r="Z49">
        <v>0</v>
      </c>
      <c r="AA49">
        <v>0</v>
      </c>
      <c r="AB49">
        <v>0</v>
      </c>
      <c r="AD49">
        <v>0</v>
      </c>
      <c r="AF49">
        <v>0</v>
      </c>
      <c r="AG49">
        <v>0</v>
      </c>
      <c r="AH49">
        <v>0</v>
      </c>
      <c r="AI49">
        <v>0</v>
      </c>
      <c r="AJ49">
        <v>0</v>
      </c>
      <c r="AK49">
        <v>0</v>
      </c>
      <c r="AL49">
        <v>2817</v>
      </c>
      <c r="AM49">
        <v>0</v>
      </c>
      <c r="AN49">
        <v>-802813</v>
      </c>
      <c r="AO49">
        <v>0</v>
      </c>
      <c r="AP49">
        <v>0</v>
      </c>
      <c r="AQ49">
        <v>0</v>
      </c>
    </row>
    <row r="50" spans="1:43" x14ac:dyDescent="0.3">
      <c r="A50">
        <v>508</v>
      </c>
      <c r="B50" t="s">
        <v>97</v>
      </c>
      <c r="D50">
        <v>0</v>
      </c>
      <c r="E50">
        <v>0</v>
      </c>
      <c r="F50">
        <v>0</v>
      </c>
      <c r="G50">
        <v>0</v>
      </c>
      <c r="H50">
        <v>0</v>
      </c>
      <c r="I50">
        <v>0</v>
      </c>
      <c r="J50">
        <v>0</v>
      </c>
      <c r="K50">
        <v>0</v>
      </c>
      <c r="L50">
        <v>0</v>
      </c>
      <c r="M50">
        <v>0</v>
      </c>
      <c r="N50">
        <v>0</v>
      </c>
      <c r="O50">
        <v>0</v>
      </c>
      <c r="P50">
        <v>0</v>
      </c>
      <c r="Q50">
        <v>0</v>
      </c>
      <c r="R50">
        <v>0</v>
      </c>
      <c r="S50">
        <v>0</v>
      </c>
      <c r="T50">
        <v>0</v>
      </c>
      <c r="U50">
        <v>0</v>
      </c>
      <c r="W50">
        <v>0</v>
      </c>
      <c r="X50">
        <v>0</v>
      </c>
      <c r="Y50">
        <v>0</v>
      </c>
      <c r="Z50">
        <v>0</v>
      </c>
      <c r="AA50">
        <v>0</v>
      </c>
      <c r="AB50">
        <v>0</v>
      </c>
      <c r="AD50">
        <v>0</v>
      </c>
      <c r="AF50">
        <v>0</v>
      </c>
      <c r="AG50">
        <v>0</v>
      </c>
      <c r="AH50">
        <v>0</v>
      </c>
      <c r="AI50">
        <v>0</v>
      </c>
      <c r="AJ50">
        <v>0</v>
      </c>
      <c r="AK50">
        <v>0</v>
      </c>
      <c r="AL50">
        <v>0</v>
      </c>
      <c r="AM50">
        <v>0</v>
      </c>
      <c r="AN50">
        <v>0</v>
      </c>
      <c r="AO50">
        <v>0</v>
      </c>
      <c r="AP50">
        <v>0</v>
      </c>
      <c r="AQ50">
        <v>0</v>
      </c>
    </row>
    <row r="51" spans="1:43" x14ac:dyDescent="0.3">
      <c r="A51">
        <v>509</v>
      </c>
      <c r="B51" t="s">
        <v>98</v>
      </c>
      <c r="D51">
        <v>0</v>
      </c>
      <c r="E51">
        <v>0</v>
      </c>
      <c r="F51">
        <v>0</v>
      </c>
      <c r="G51">
        <v>0</v>
      </c>
      <c r="H51">
        <v>0</v>
      </c>
      <c r="I51">
        <v>0</v>
      </c>
      <c r="J51">
        <v>0</v>
      </c>
      <c r="K51">
        <v>0</v>
      </c>
      <c r="L51">
        <v>0</v>
      </c>
      <c r="M51">
        <v>0</v>
      </c>
      <c r="N51">
        <v>0</v>
      </c>
      <c r="O51">
        <v>0</v>
      </c>
      <c r="P51">
        <v>0</v>
      </c>
      <c r="Q51">
        <v>0</v>
      </c>
      <c r="R51">
        <v>0</v>
      </c>
      <c r="S51">
        <v>0</v>
      </c>
      <c r="T51">
        <v>0</v>
      </c>
      <c r="U51">
        <v>0</v>
      </c>
      <c r="W51">
        <v>0</v>
      </c>
      <c r="X51">
        <v>0</v>
      </c>
      <c r="Y51">
        <v>0</v>
      </c>
      <c r="Z51">
        <v>0</v>
      </c>
      <c r="AA51">
        <v>0</v>
      </c>
      <c r="AB51">
        <v>0</v>
      </c>
      <c r="AD51">
        <v>0</v>
      </c>
      <c r="AF51">
        <v>0</v>
      </c>
      <c r="AG51">
        <v>0</v>
      </c>
      <c r="AH51">
        <v>0</v>
      </c>
      <c r="AI51">
        <v>0</v>
      </c>
      <c r="AJ51">
        <v>0</v>
      </c>
      <c r="AK51">
        <v>0</v>
      </c>
      <c r="AL51">
        <v>0</v>
      </c>
      <c r="AM51">
        <v>0</v>
      </c>
      <c r="AN51">
        <v>0</v>
      </c>
      <c r="AO51">
        <v>0</v>
      </c>
      <c r="AP51">
        <v>0</v>
      </c>
      <c r="AQ51">
        <v>0</v>
      </c>
    </row>
    <row r="52" spans="1:43" x14ac:dyDescent="0.3">
      <c r="A52">
        <v>512</v>
      </c>
      <c r="B52" t="s">
        <v>101</v>
      </c>
      <c r="D52">
        <v>0</v>
      </c>
      <c r="E52">
        <v>0</v>
      </c>
      <c r="F52">
        <v>0</v>
      </c>
      <c r="G52">
        <v>0</v>
      </c>
      <c r="H52">
        <v>0</v>
      </c>
      <c r="I52">
        <v>0</v>
      </c>
      <c r="J52">
        <v>0</v>
      </c>
      <c r="K52">
        <v>0</v>
      </c>
      <c r="L52">
        <v>0</v>
      </c>
      <c r="M52">
        <v>0</v>
      </c>
      <c r="N52">
        <v>0</v>
      </c>
      <c r="O52">
        <v>0</v>
      </c>
      <c r="P52">
        <v>0</v>
      </c>
      <c r="Q52">
        <v>0</v>
      </c>
      <c r="R52">
        <v>0</v>
      </c>
      <c r="S52">
        <v>0</v>
      </c>
      <c r="T52">
        <v>0</v>
      </c>
      <c r="U52">
        <v>0</v>
      </c>
      <c r="W52">
        <v>0</v>
      </c>
      <c r="X52">
        <v>0</v>
      </c>
      <c r="Y52">
        <v>0</v>
      </c>
      <c r="Z52">
        <v>0</v>
      </c>
      <c r="AA52">
        <v>0</v>
      </c>
      <c r="AB52">
        <v>0</v>
      </c>
      <c r="AD52">
        <v>0</v>
      </c>
      <c r="AF52">
        <v>0</v>
      </c>
      <c r="AG52">
        <v>0</v>
      </c>
      <c r="AH52">
        <v>0</v>
      </c>
      <c r="AI52">
        <v>0</v>
      </c>
      <c r="AJ52">
        <v>0</v>
      </c>
      <c r="AK52">
        <v>0</v>
      </c>
      <c r="AL52">
        <v>0</v>
      </c>
      <c r="AM52">
        <v>0</v>
      </c>
      <c r="AN52">
        <v>0</v>
      </c>
      <c r="AO52">
        <v>0</v>
      </c>
      <c r="AP52">
        <v>0</v>
      </c>
      <c r="AQ52">
        <v>0</v>
      </c>
    </row>
    <row r="53" spans="1:43" x14ac:dyDescent="0.3">
      <c r="A53">
        <v>528</v>
      </c>
      <c r="B53" t="s">
        <v>851</v>
      </c>
      <c r="AH53">
        <v>83708</v>
      </c>
      <c r="AK53"/>
    </row>
    <row r="54" spans="1:43" x14ac:dyDescent="0.3">
      <c r="A54">
        <v>529</v>
      </c>
      <c r="B54" t="s">
        <v>852</v>
      </c>
      <c r="AH54">
        <v>11532</v>
      </c>
      <c r="AK54"/>
    </row>
    <row r="55" spans="1:43" x14ac:dyDescent="0.3">
      <c r="A55">
        <v>530</v>
      </c>
      <c r="B55" t="s">
        <v>853</v>
      </c>
      <c r="AH55">
        <v>1141</v>
      </c>
      <c r="AK55"/>
    </row>
    <row r="56" spans="1:43" x14ac:dyDescent="0.3">
      <c r="A56">
        <v>531</v>
      </c>
      <c r="B56" t="s">
        <v>854</v>
      </c>
      <c r="AH56">
        <v>0</v>
      </c>
      <c r="AK56"/>
    </row>
    <row r="57" spans="1:43" x14ac:dyDescent="0.3">
      <c r="A57">
        <v>532</v>
      </c>
      <c r="B57" t="s">
        <v>336</v>
      </c>
      <c r="D57">
        <v>0</v>
      </c>
      <c r="E57">
        <v>0</v>
      </c>
      <c r="F57">
        <v>9588669</v>
      </c>
      <c r="G57">
        <v>0</v>
      </c>
      <c r="H57">
        <v>0</v>
      </c>
      <c r="I57">
        <v>340195</v>
      </c>
      <c r="J57">
        <v>2339372</v>
      </c>
      <c r="K57">
        <v>0</v>
      </c>
      <c r="L57">
        <v>0</v>
      </c>
      <c r="M57">
        <v>0</v>
      </c>
      <c r="N57">
        <v>0</v>
      </c>
      <c r="O57">
        <v>0</v>
      </c>
      <c r="P57">
        <v>20254</v>
      </c>
      <c r="Q57">
        <v>0</v>
      </c>
      <c r="R57">
        <v>42657</v>
      </c>
      <c r="S57">
        <v>8916891</v>
      </c>
      <c r="T57">
        <v>194301</v>
      </c>
      <c r="U57">
        <v>0</v>
      </c>
      <c r="W57">
        <v>893970</v>
      </c>
      <c r="X57">
        <v>0</v>
      </c>
      <c r="Y57">
        <v>154491</v>
      </c>
      <c r="Z57">
        <v>55038</v>
      </c>
      <c r="AA57">
        <v>751288</v>
      </c>
      <c r="AB57">
        <v>72485358</v>
      </c>
      <c r="AD57">
        <v>11536</v>
      </c>
      <c r="AF57">
        <v>7081824</v>
      </c>
      <c r="AG57">
        <v>8249324</v>
      </c>
      <c r="AH57">
        <v>71282</v>
      </c>
      <c r="AI57">
        <v>116878</v>
      </c>
      <c r="AJ57">
        <v>28196</v>
      </c>
      <c r="AK57">
        <v>71852</v>
      </c>
      <c r="AL57">
        <v>5697</v>
      </c>
      <c r="AM57">
        <v>66303</v>
      </c>
      <c r="AN57">
        <v>3291752</v>
      </c>
      <c r="AO57">
        <v>0</v>
      </c>
      <c r="AP57">
        <v>0</v>
      </c>
      <c r="AQ57">
        <v>91911</v>
      </c>
    </row>
    <row r="58" spans="1:43" x14ac:dyDescent="0.3">
      <c r="A58">
        <v>533</v>
      </c>
      <c r="B58" t="s">
        <v>337</v>
      </c>
      <c r="D58">
        <v>0</v>
      </c>
      <c r="E58">
        <v>0</v>
      </c>
      <c r="F58">
        <v>3965</v>
      </c>
      <c r="G58">
        <v>0</v>
      </c>
      <c r="H58">
        <v>0</v>
      </c>
      <c r="I58">
        <v>0</v>
      </c>
      <c r="J58">
        <v>0</v>
      </c>
      <c r="K58">
        <v>0</v>
      </c>
      <c r="L58">
        <v>0</v>
      </c>
      <c r="M58">
        <v>0</v>
      </c>
      <c r="N58">
        <v>0</v>
      </c>
      <c r="O58">
        <v>0</v>
      </c>
      <c r="P58">
        <v>0</v>
      </c>
      <c r="Q58">
        <v>0</v>
      </c>
      <c r="R58">
        <v>0</v>
      </c>
      <c r="S58">
        <v>0</v>
      </c>
      <c r="T58">
        <v>0</v>
      </c>
      <c r="U58">
        <v>0</v>
      </c>
      <c r="W58">
        <v>0</v>
      </c>
      <c r="X58">
        <v>0</v>
      </c>
      <c r="Y58">
        <v>0</v>
      </c>
      <c r="Z58">
        <v>0</v>
      </c>
      <c r="AA58">
        <v>0</v>
      </c>
      <c r="AB58">
        <v>0</v>
      </c>
      <c r="AD58">
        <v>0</v>
      </c>
      <c r="AF58">
        <v>10039</v>
      </c>
      <c r="AG58">
        <v>17613</v>
      </c>
      <c r="AH58">
        <v>0</v>
      </c>
      <c r="AI58">
        <v>0</v>
      </c>
      <c r="AJ58">
        <v>0</v>
      </c>
      <c r="AK58">
        <v>0</v>
      </c>
      <c r="AL58">
        <v>0</v>
      </c>
      <c r="AM58">
        <v>0</v>
      </c>
      <c r="AN58">
        <v>0</v>
      </c>
      <c r="AO58">
        <v>0</v>
      </c>
      <c r="AP58">
        <v>0</v>
      </c>
      <c r="AQ58">
        <v>0</v>
      </c>
    </row>
    <row r="59" spans="1:43" x14ac:dyDescent="0.3">
      <c r="A59">
        <v>534</v>
      </c>
      <c r="B59" t="s">
        <v>338</v>
      </c>
      <c r="D59">
        <v>0</v>
      </c>
      <c r="E59">
        <v>0</v>
      </c>
      <c r="F59">
        <v>0</v>
      </c>
      <c r="G59">
        <v>323985</v>
      </c>
      <c r="H59">
        <v>0</v>
      </c>
      <c r="I59">
        <v>0</v>
      </c>
      <c r="J59">
        <v>0</v>
      </c>
      <c r="K59">
        <v>0</v>
      </c>
      <c r="L59">
        <v>0</v>
      </c>
      <c r="M59">
        <v>0</v>
      </c>
      <c r="N59">
        <v>0</v>
      </c>
      <c r="O59">
        <v>0</v>
      </c>
      <c r="P59">
        <v>0</v>
      </c>
      <c r="Q59">
        <v>0</v>
      </c>
      <c r="R59">
        <v>0</v>
      </c>
      <c r="S59">
        <v>0</v>
      </c>
      <c r="T59">
        <v>0</v>
      </c>
      <c r="U59">
        <v>0</v>
      </c>
      <c r="W59">
        <v>0</v>
      </c>
      <c r="X59">
        <v>0</v>
      </c>
      <c r="Y59">
        <v>0</v>
      </c>
      <c r="Z59">
        <v>0</v>
      </c>
      <c r="AA59">
        <v>0</v>
      </c>
      <c r="AB59">
        <v>0</v>
      </c>
      <c r="AD59">
        <v>0</v>
      </c>
      <c r="AF59">
        <v>0</v>
      </c>
      <c r="AG59">
        <v>0</v>
      </c>
      <c r="AH59">
        <v>0</v>
      </c>
      <c r="AI59">
        <v>0</v>
      </c>
      <c r="AJ59">
        <v>0</v>
      </c>
      <c r="AK59">
        <v>0</v>
      </c>
      <c r="AL59">
        <v>0</v>
      </c>
      <c r="AM59">
        <v>0</v>
      </c>
      <c r="AN59">
        <v>0</v>
      </c>
      <c r="AO59">
        <v>0</v>
      </c>
      <c r="AP59">
        <v>69897</v>
      </c>
      <c r="AQ59">
        <v>0</v>
      </c>
    </row>
    <row r="60" spans="1:43" x14ac:dyDescent="0.3">
      <c r="A60">
        <v>535</v>
      </c>
      <c r="B60" t="s">
        <v>102</v>
      </c>
      <c r="D60">
        <v>0</v>
      </c>
      <c r="E60">
        <v>0</v>
      </c>
      <c r="F60">
        <v>0</v>
      </c>
      <c r="G60">
        <v>0</v>
      </c>
      <c r="H60">
        <v>0</v>
      </c>
      <c r="I60">
        <v>0</v>
      </c>
      <c r="J60">
        <v>0</v>
      </c>
      <c r="K60">
        <v>0</v>
      </c>
      <c r="L60">
        <v>0</v>
      </c>
      <c r="M60">
        <v>0</v>
      </c>
      <c r="N60">
        <v>0</v>
      </c>
      <c r="O60">
        <v>0</v>
      </c>
      <c r="P60">
        <v>0</v>
      </c>
      <c r="Q60">
        <v>43223</v>
      </c>
      <c r="R60">
        <v>0</v>
      </c>
      <c r="S60">
        <v>0</v>
      </c>
      <c r="T60">
        <v>0</v>
      </c>
      <c r="U60">
        <v>0</v>
      </c>
      <c r="W60">
        <v>0</v>
      </c>
      <c r="X60">
        <v>0</v>
      </c>
      <c r="Y60">
        <v>0</v>
      </c>
      <c r="Z60">
        <v>0</v>
      </c>
      <c r="AA60">
        <v>0</v>
      </c>
      <c r="AB60">
        <v>0</v>
      </c>
      <c r="AD60">
        <v>0</v>
      </c>
      <c r="AF60">
        <v>0</v>
      </c>
      <c r="AG60">
        <v>0</v>
      </c>
      <c r="AH60">
        <v>0</v>
      </c>
      <c r="AI60">
        <v>0</v>
      </c>
      <c r="AJ60">
        <v>0</v>
      </c>
      <c r="AK60">
        <v>0</v>
      </c>
      <c r="AL60">
        <v>0</v>
      </c>
      <c r="AM60">
        <v>0</v>
      </c>
      <c r="AN60">
        <v>0</v>
      </c>
      <c r="AO60">
        <v>0</v>
      </c>
      <c r="AP60">
        <v>0</v>
      </c>
      <c r="AQ60">
        <v>0</v>
      </c>
    </row>
    <row r="61" spans="1:43" x14ac:dyDescent="0.3">
      <c r="A61">
        <v>536</v>
      </c>
      <c r="B61" t="s">
        <v>87</v>
      </c>
      <c r="D61">
        <v>0</v>
      </c>
      <c r="E61">
        <v>0</v>
      </c>
      <c r="F61">
        <v>0</v>
      </c>
      <c r="G61">
        <v>0</v>
      </c>
      <c r="H61">
        <v>0</v>
      </c>
      <c r="I61">
        <v>5000</v>
      </c>
      <c r="J61">
        <v>0</v>
      </c>
      <c r="K61">
        <v>0</v>
      </c>
      <c r="L61">
        <v>0</v>
      </c>
      <c r="M61">
        <v>0</v>
      </c>
      <c r="N61">
        <v>0</v>
      </c>
      <c r="O61">
        <v>0</v>
      </c>
      <c r="P61">
        <v>0</v>
      </c>
      <c r="Q61">
        <v>16644</v>
      </c>
      <c r="R61">
        <v>0</v>
      </c>
      <c r="S61">
        <v>0</v>
      </c>
      <c r="T61">
        <v>0</v>
      </c>
      <c r="U61">
        <v>0</v>
      </c>
      <c r="W61">
        <v>0</v>
      </c>
      <c r="X61">
        <v>0</v>
      </c>
      <c r="Y61">
        <v>0</v>
      </c>
      <c r="Z61">
        <v>0</v>
      </c>
      <c r="AA61">
        <v>0</v>
      </c>
      <c r="AB61">
        <v>0</v>
      </c>
      <c r="AD61">
        <v>0</v>
      </c>
      <c r="AF61">
        <v>400041</v>
      </c>
      <c r="AG61">
        <v>0</v>
      </c>
      <c r="AH61">
        <v>0</v>
      </c>
      <c r="AI61">
        <v>0</v>
      </c>
      <c r="AJ61">
        <v>21177</v>
      </c>
      <c r="AK61">
        <v>100000</v>
      </c>
      <c r="AL61">
        <v>0</v>
      </c>
      <c r="AM61">
        <v>0</v>
      </c>
      <c r="AN61">
        <v>0</v>
      </c>
      <c r="AO61">
        <v>0</v>
      </c>
      <c r="AP61">
        <v>0</v>
      </c>
      <c r="AQ61">
        <v>0</v>
      </c>
    </row>
    <row r="62" spans="1:43" x14ac:dyDescent="0.3">
      <c r="A62">
        <v>540</v>
      </c>
      <c r="B62" t="s">
        <v>104</v>
      </c>
      <c r="D62">
        <v>0</v>
      </c>
      <c r="E62">
        <v>0</v>
      </c>
      <c r="F62">
        <v>0</v>
      </c>
      <c r="G62">
        <v>0</v>
      </c>
      <c r="H62">
        <v>0</v>
      </c>
      <c r="I62">
        <v>0</v>
      </c>
      <c r="J62">
        <v>0</v>
      </c>
      <c r="K62">
        <v>0</v>
      </c>
      <c r="L62">
        <v>0</v>
      </c>
      <c r="M62">
        <v>0</v>
      </c>
      <c r="N62">
        <v>0</v>
      </c>
      <c r="O62">
        <v>0</v>
      </c>
      <c r="P62">
        <v>0</v>
      </c>
      <c r="Q62">
        <v>0</v>
      </c>
      <c r="R62">
        <v>0</v>
      </c>
      <c r="S62">
        <v>100000</v>
      </c>
      <c r="T62">
        <v>40000</v>
      </c>
      <c r="U62">
        <v>0</v>
      </c>
      <c r="W62">
        <v>0</v>
      </c>
      <c r="X62">
        <v>0</v>
      </c>
      <c r="Y62">
        <v>0</v>
      </c>
      <c r="Z62">
        <v>0</v>
      </c>
      <c r="AA62">
        <v>0</v>
      </c>
      <c r="AB62">
        <v>0</v>
      </c>
      <c r="AD62">
        <v>-5339</v>
      </c>
      <c r="AF62">
        <v>0</v>
      </c>
      <c r="AG62">
        <v>0</v>
      </c>
      <c r="AH62">
        <v>0</v>
      </c>
      <c r="AI62">
        <v>0</v>
      </c>
      <c r="AJ62">
        <v>20425</v>
      </c>
      <c r="AK62">
        <v>0</v>
      </c>
      <c r="AL62">
        <v>0</v>
      </c>
      <c r="AM62">
        <v>0</v>
      </c>
      <c r="AN62">
        <v>0</v>
      </c>
      <c r="AO62">
        <v>0</v>
      </c>
      <c r="AP62">
        <v>0</v>
      </c>
      <c r="AQ62">
        <v>0</v>
      </c>
    </row>
    <row r="63" spans="1:43" x14ac:dyDescent="0.3">
      <c r="A63">
        <v>544</v>
      </c>
      <c r="B63" t="s">
        <v>855</v>
      </c>
      <c r="AH63">
        <v>0</v>
      </c>
      <c r="AK63"/>
    </row>
    <row r="64" spans="1:43" x14ac:dyDescent="0.3">
      <c r="A64">
        <v>545</v>
      </c>
      <c r="B64" t="s">
        <v>856</v>
      </c>
      <c r="AH64">
        <v>0</v>
      </c>
      <c r="AK64"/>
    </row>
    <row r="65" spans="1:43" x14ac:dyDescent="0.3">
      <c r="A65">
        <v>547</v>
      </c>
      <c r="B65" t="s">
        <v>339</v>
      </c>
      <c r="D65">
        <v>2</v>
      </c>
      <c r="E65">
        <v>4</v>
      </c>
      <c r="F65">
        <v>2</v>
      </c>
      <c r="G65">
        <v>2</v>
      </c>
      <c r="H65">
        <v>2</v>
      </c>
      <c r="I65">
        <v>2</v>
      </c>
      <c r="J65">
        <v>3</v>
      </c>
      <c r="K65">
        <v>2</v>
      </c>
      <c r="L65">
        <v>2</v>
      </c>
      <c r="M65">
        <v>3</v>
      </c>
      <c r="N65">
        <v>2</v>
      </c>
      <c r="O65">
        <v>2</v>
      </c>
      <c r="P65">
        <v>2</v>
      </c>
      <c r="Q65">
        <v>2</v>
      </c>
      <c r="R65">
        <v>2</v>
      </c>
      <c r="S65">
        <v>2</v>
      </c>
      <c r="T65">
        <v>2</v>
      </c>
      <c r="U65">
        <v>2</v>
      </c>
      <c r="W65">
        <v>2</v>
      </c>
      <c r="X65">
        <v>2</v>
      </c>
      <c r="Y65">
        <v>2</v>
      </c>
      <c r="Z65">
        <v>2</v>
      </c>
      <c r="AA65">
        <v>2</v>
      </c>
      <c r="AB65">
        <v>3</v>
      </c>
      <c r="AD65">
        <v>2</v>
      </c>
      <c r="AF65">
        <v>2</v>
      </c>
      <c r="AG65">
        <v>3</v>
      </c>
      <c r="AH65">
        <v>2</v>
      </c>
      <c r="AI65">
        <v>2</v>
      </c>
      <c r="AJ65">
        <v>2</v>
      </c>
      <c r="AK65">
        <v>2</v>
      </c>
      <c r="AL65">
        <v>2</v>
      </c>
      <c r="AM65">
        <v>2</v>
      </c>
      <c r="AN65">
        <v>2</v>
      </c>
      <c r="AO65">
        <v>2</v>
      </c>
      <c r="AP65">
        <v>2</v>
      </c>
      <c r="AQ65">
        <v>2</v>
      </c>
    </row>
    <row r="66" spans="1:43" x14ac:dyDescent="0.3">
      <c r="A66">
        <v>554</v>
      </c>
      <c r="B66" t="s">
        <v>129</v>
      </c>
      <c r="D66">
        <v>1392455</v>
      </c>
      <c r="G66">
        <v>1015870</v>
      </c>
      <c r="K66">
        <v>5119380</v>
      </c>
      <c r="M66">
        <v>760716</v>
      </c>
      <c r="U66">
        <v>2062167</v>
      </c>
      <c r="X66">
        <v>1718666</v>
      </c>
      <c r="AB66">
        <v>1051581</v>
      </c>
      <c r="AF66">
        <v>4466336</v>
      </c>
      <c r="AG66">
        <v>40153547</v>
      </c>
      <c r="AK66"/>
      <c r="AO66">
        <v>5835654</v>
      </c>
    </row>
    <row r="67" spans="1:43" x14ac:dyDescent="0.3">
      <c r="A67">
        <v>555</v>
      </c>
      <c r="B67" t="s">
        <v>130</v>
      </c>
      <c r="D67">
        <v>958892</v>
      </c>
      <c r="G67">
        <v>1015870</v>
      </c>
      <c r="K67">
        <v>4821423</v>
      </c>
      <c r="M67">
        <v>760716</v>
      </c>
      <c r="U67">
        <v>1323498</v>
      </c>
      <c r="X67">
        <v>1643297</v>
      </c>
      <c r="AB67">
        <v>699017</v>
      </c>
      <c r="AF67">
        <v>4349446</v>
      </c>
      <c r="AG67">
        <v>17940420</v>
      </c>
      <c r="AK67"/>
      <c r="AO67">
        <v>4302038</v>
      </c>
    </row>
    <row r="68" spans="1:43" x14ac:dyDescent="0.3">
      <c r="A68">
        <v>556</v>
      </c>
      <c r="B68" t="s">
        <v>131</v>
      </c>
      <c r="D68">
        <v>305925</v>
      </c>
      <c r="G68">
        <v>1433852</v>
      </c>
      <c r="K68">
        <v>1088184</v>
      </c>
      <c r="M68">
        <v>26132</v>
      </c>
      <c r="U68">
        <v>458846</v>
      </c>
      <c r="X68">
        <v>286193</v>
      </c>
      <c r="AF68">
        <v>1413985</v>
      </c>
      <c r="AG68">
        <v>3341905</v>
      </c>
      <c r="AK68"/>
      <c r="AO68">
        <v>959669</v>
      </c>
    </row>
    <row r="69" spans="1:43" x14ac:dyDescent="0.3">
      <c r="A69">
        <v>557</v>
      </c>
      <c r="B69" t="s">
        <v>132</v>
      </c>
      <c r="D69">
        <v>0</v>
      </c>
      <c r="G69">
        <v>1148227</v>
      </c>
      <c r="K69">
        <v>648942</v>
      </c>
      <c r="M69">
        <v>0</v>
      </c>
      <c r="U69">
        <v>0</v>
      </c>
      <c r="X69">
        <v>55489</v>
      </c>
      <c r="AF69">
        <v>1155869</v>
      </c>
      <c r="AG69">
        <v>2822173</v>
      </c>
      <c r="AK69"/>
      <c r="AO69">
        <v>757860</v>
      </c>
    </row>
    <row r="70" spans="1:43" x14ac:dyDescent="0.3">
      <c r="A70">
        <v>575</v>
      </c>
      <c r="B70" t="s">
        <v>123</v>
      </c>
      <c r="D70">
        <v>0</v>
      </c>
      <c r="E70">
        <v>0</v>
      </c>
      <c r="F70">
        <v>0</v>
      </c>
      <c r="G70">
        <v>0</v>
      </c>
      <c r="H70">
        <v>0</v>
      </c>
      <c r="I70">
        <v>0</v>
      </c>
      <c r="J70">
        <v>0</v>
      </c>
      <c r="K70">
        <v>0</v>
      </c>
      <c r="L70">
        <v>0</v>
      </c>
      <c r="M70">
        <v>0</v>
      </c>
      <c r="N70">
        <v>0</v>
      </c>
      <c r="O70">
        <v>0</v>
      </c>
      <c r="P70">
        <v>0</v>
      </c>
      <c r="Q70">
        <v>0</v>
      </c>
      <c r="R70">
        <v>0</v>
      </c>
      <c r="S70">
        <v>0</v>
      </c>
      <c r="T70">
        <v>0</v>
      </c>
      <c r="U70">
        <v>0</v>
      </c>
      <c r="W70">
        <v>0</v>
      </c>
      <c r="X70">
        <v>0</v>
      </c>
      <c r="Y70">
        <v>0</v>
      </c>
      <c r="Z70">
        <v>0</v>
      </c>
      <c r="AA70">
        <v>0</v>
      </c>
      <c r="AB70">
        <v>0</v>
      </c>
      <c r="AD70">
        <v>0</v>
      </c>
      <c r="AF70">
        <v>0</v>
      </c>
      <c r="AG70">
        <v>6054250</v>
      </c>
      <c r="AH70">
        <v>0</v>
      </c>
      <c r="AI70">
        <v>0</v>
      </c>
      <c r="AJ70">
        <v>0</v>
      </c>
      <c r="AK70">
        <v>0</v>
      </c>
      <c r="AL70">
        <v>0</v>
      </c>
      <c r="AM70">
        <v>0</v>
      </c>
      <c r="AN70">
        <v>0</v>
      </c>
      <c r="AO70">
        <v>0</v>
      </c>
      <c r="AP70">
        <v>0</v>
      </c>
      <c r="AQ70">
        <v>0</v>
      </c>
    </row>
    <row r="71" spans="1:43" x14ac:dyDescent="0.3">
      <c r="A71">
        <v>576</v>
      </c>
      <c r="B71" t="s">
        <v>124</v>
      </c>
      <c r="D71">
        <v>0</v>
      </c>
      <c r="E71">
        <v>0</v>
      </c>
      <c r="F71">
        <v>0</v>
      </c>
      <c r="G71">
        <v>0</v>
      </c>
      <c r="H71">
        <v>0</v>
      </c>
      <c r="I71">
        <v>0</v>
      </c>
      <c r="J71">
        <v>0</v>
      </c>
      <c r="K71">
        <v>0</v>
      </c>
      <c r="L71">
        <v>0</v>
      </c>
      <c r="M71">
        <v>0</v>
      </c>
      <c r="N71">
        <v>0</v>
      </c>
      <c r="O71">
        <v>0</v>
      </c>
      <c r="P71">
        <v>0</v>
      </c>
      <c r="Q71">
        <v>0</v>
      </c>
      <c r="R71">
        <v>0</v>
      </c>
      <c r="S71">
        <v>0</v>
      </c>
      <c r="T71">
        <v>0</v>
      </c>
      <c r="U71">
        <v>0</v>
      </c>
      <c r="W71">
        <v>0</v>
      </c>
      <c r="X71">
        <v>0</v>
      </c>
      <c r="Y71">
        <v>0</v>
      </c>
      <c r="Z71">
        <v>0</v>
      </c>
      <c r="AA71">
        <v>0</v>
      </c>
      <c r="AB71">
        <v>0</v>
      </c>
      <c r="AD71">
        <v>0</v>
      </c>
      <c r="AF71">
        <v>0</v>
      </c>
      <c r="AG71">
        <v>0</v>
      </c>
      <c r="AH71">
        <v>0</v>
      </c>
      <c r="AI71">
        <v>0</v>
      </c>
      <c r="AJ71">
        <v>0</v>
      </c>
      <c r="AK71">
        <v>0</v>
      </c>
      <c r="AL71">
        <v>0</v>
      </c>
      <c r="AM71">
        <v>0</v>
      </c>
      <c r="AN71">
        <v>0</v>
      </c>
      <c r="AO71">
        <v>0</v>
      </c>
      <c r="AP71">
        <v>0</v>
      </c>
      <c r="AQ71">
        <v>0</v>
      </c>
    </row>
    <row r="72" spans="1:43" x14ac:dyDescent="0.3">
      <c r="A72">
        <v>577</v>
      </c>
      <c r="B72" t="s">
        <v>340</v>
      </c>
      <c r="D72">
        <v>0</v>
      </c>
      <c r="E72">
        <v>1</v>
      </c>
      <c r="F72">
        <v>0</v>
      </c>
      <c r="G72">
        <v>0</v>
      </c>
      <c r="H72">
        <v>1</v>
      </c>
      <c r="I72">
        <v>1</v>
      </c>
      <c r="J72">
        <v>1</v>
      </c>
      <c r="K72">
        <v>2</v>
      </c>
      <c r="L72">
        <v>0</v>
      </c>
      <c r="M72">
        <v>1</v>
      </c>
      <c r="N72">
        <v>2</v>
      </c>
      <c r="O72">
        <v>2</v>
      </c>
      <c r="P72">
        <v>2</v>
      </c>
      <c r="Q72">
        <v>0</v>
      </c>
      <c r="R72">
        <v>0</v>
      </c>
      <c r="S72">
        <v>0</v>
      </c>
      <c r="T72">
        <v>2</v>
      </c>
      <c r="U72">
        <v>0</v>
      </c>
      <c r="W72">
        <v>0</v>
      </c>
      <c r="X72">
        <v>2</v>
      </c>
      <c r="Y72">
        <v>0</v>
      </c>
      <c r="Z72">
        <v>0</v>
      </c>
      <c r="AA72">
        <v>1</v>
      </c>
      <c r="AB72">
        <v>1</v>
      </c>
      <c r="AD72">
        <v>0</v>
      </c>
      <c r="AF72">
        <v>1</v>
      </c>
      <c r="AG72">
        <v>1</v>
      </c>
      <c r="AH72">
        <v>0</v>
      </c>
      <c r="AI72">
        <v>0</v>
      </c>
      <c r="AJ72">
        <v>0</v>
      </c>
      <c r="AK72">
        <v>0</v>
      </c>
      <c r="AL72">
        <v>0</v>
      </c>
      <c r="AM72">
        <v>0</v>
      </c>
      <c r="AN72">
        <v>0</v>
      </c>
      <c r="AO72">
        <v>2</v>
      </c>
      <c r="AP72">
        <v>1</v>
      </c>
      <c r="AQ72">
        <v>0</v>
      </c>
    </row>
    <row r="73" spans="1:43" x14ac:dyDescent="0.3">
      <c r="A73">
        <v>586</v>
      </c>
      <c r="B73" t="s">
        <v>341</v>
      </c>
      <c r="D73">
        <v>0</v>
      </c>
      <c r="E73">
        <v>0</v>
      </c>
      <c r="F73">
        <v>0</v>
      </c>
      <c r="G73">
        <v>0</v>
      </c>
      <c r="H73">
        <v>0</v>
      </c>
      <c r="I73">
        <v>0</v>
      </c>
      <c r="J73">
        <v>0</v>
      </c>
      <c r="K73">
        <v>0</v>
      </c>
      <c r="L73">
        <v>0</v>
      </c>
      <c r="M73">
        <v>0</v>
      </c>
      <c r="N73">
        <v>0</v>
      </c>
      <c r="O73">
        <v>0</v>
      </c>
      <c r="P73">
        <v>0</v>
      </c>
      <c r="Q73">
        <v>0</v>
      </c>
      <c r="R73">
        <v>0</v>
      </c>
      <c r="S73">
        <v>0</v>
      </c>
      <c r="T73">
        <v>0</v>
      </c>
      <c r="U73">
        <v>0</v>
      </c>
      <c r="W73">
        <v>0</v>
      </c>
      <c r="X73">
        <v>0</v>
      </c>
      <c r="Y73">
        <v>0</v>
      </c>
      <c r="Z73">
        <v>0</v>
      </c>
      <c r="AA73">
        <v>0</v>
      </c>
      <c r="AB73">
        <v>0</v>
      </c>
      <c r="AD73">
        <v>0</v>
      </c>
      <c r="AF73">
        <v>0</v>
      </c>
      <c r="AG73">
        <v>0</v>
      </c>
      <c r="AH73">
        <v>0</v>
      </c>
      <c r="AI73">
        <v>0</v>
      </c>
      <c r="AJ73">
        <v>0</v>
      </c>
      <c r="AK73">
        <v>0</v>
      </c>
      <c r="AL73">
        <v>0</v>
      </c>
      <c r="AM73">
        <v>0</v>
      </c>
      <c r="AN73">
        <v>0</v>
      </c>
      <c r="AO73">
        <v>0</v>
      </c>
      <c r="AP73">
        <v>0</v>
      </c>
      <c r="AQ73">
        <v>0</v>
      </c>
    </row>
    <row r="74" spans="1:43" x14ac:dyDescent="0.3">
      <c r="A74">
        <v>591</v>
      </c>
      <c r="B74" t="s">
        <v>139</v>
      </c>
      <c r="D74">
        <v>2221951</v>
      </c>
      <c r="E74">
        <v>0</v>
      </c>
      <c r="F74">
        <v>0</v>
      </c>
      <c r="G74">
        <v>5773492</v>
      </c>
      <c r="H74">
        <v>46116</v>
      </c>
      <c r="I74">
        <v>0</v>
      </c>
      <c r="J74">
        <v>0</v>
      </c>
      <c r="K74">
        <v>10792370</v>
      </c>
      <c r="L74">
        <v>18535471</v>
      </c>
      <c r="M74">
        <v>0</v>
      </c>
      <c r="N74">
        <v>566805</v>
      </c>
      <c r="O74">
        <v>12004743</v>
      </c>
      <c r="P74">
        <v>0</v>
      </c>
      <c r="Q74">
        <v>0</v>
      </c>
      <c r="R74">
        <v>0</v>
      </c>
      <c r="S74">
        <v>0</v>
      </c>
      <c r="T74">
        <v>0</v>
      </c>
      <c r="U74">
        <v>3137005</v>
      </c>
      <c r="W74">
        <v>0</v>
      </c>
      <c r="X74">
        <v>5308079</v>
      </c>
      <c r="Y74">
        <v>0</v>
      </c>
      <c r="Z74">
        <v>0</v>
      </c>
      <c r="AA74">
        <v>0</v>
      </c>
      <c r="AB74">
        <v>0</v>
      </c>
      <c r="AD74">
        <v>0</v>
      </c>
      <c r="AF74">
        <v>721888</v>
      </c>
      <c r="AG74">
        <v>26999193</v>
      </c>
      <c r="AH74">
        <v>0</v>
      </c>
      <c r="AI74">
        <v>0</v>
      </c>
      <c r="AJ74">
        <v>0</v>
      </c>
      <c r="AK74">
        <v>0</v>
      </c>
      <c r="AL74">
        <v>0</v>
      </c>
      <c r="AM74">
        <v>0</v>
      </c>
      <c r="AN74">
        <v>0</v>
      </c>
      <c r="AO74">
        <v>5839174</v>
      </c>
      <c r="AP74">
        <v>1625571</v>
      </c>
      <c r="AQ74">
        <v>0</v>
      </c>
    </row>
    <row r="75" spans="1:43" x14ac:dyDescent="0.3">
      <c r="A75">
        <v>592</v>
      </c>
      <c r="B75" t="s">
        <v>140</v>
      </c>
      <c r="D75">
        <v>-276252</v>
      </c>
      <c r="E75">
        <v>0</v>
      </c>
      <c r="F75">
        <v>0</v>
      </c>
      <c r="G75">
        <v>-604250</v>
      </c>
      <c r="H75">
        <v>-19266</v>
      </c>
      <c r="I75">
        <v>0</v>
      </c>
      <c r="J75">
        <v>0</v>
      </c>
      <c r="K75">
        <v>-558047</v>
      </c>
      <c r="L75">
        <v>-1467120</v>
      </c>
      <c r="M75">
        <v>0</v>
      </c>
      <c r="N75">
        <v>-37669</v>
      </c>
      <c r="O75">
        <v>275895</v>
      </c>
      <c r="P75">
        <v>0</v>
      </c>
      <c r="Q75">
        <v>0</v>
      </c>
      <c r="R75">
        <v>0</v>
      </c>
      <c r="S75">
        <v>0</v>
      </c>
      <c r="T75">
        <v>0</v>
      </c>
      <c r="U75">
        <v>937153</v>
      </c>
      <c r="W75">
        <v>0</v>
      </c>
      <c r="X75">
        <v>-906533</v>
      </c>
      <c r="Y75">
        <v>0</v>
      </c>
      <c r="Z75">
        <v>0</v>
      </c>
      <c r="AA75">
        <v>0</v>
      </c>
      <c r="AB75">
        <v>0</v>
      </c>
      <c r="AD75">
        <v>0</v>
      </c>
      <c r="AF75">
        <v>-188447</v>
      </c>
      <c r="AG75">
        <v>29183778</v>
      </c>
      <c r="AH75">
        <v>0</v>
      </c>
      <c r="AI75">
        <v>0</v>
      </c>
      <c r="AJ75">
        <v>0</v>
      </c>
      <c r="AK75">
        <v>0</v>
      </c>
      <c r="AL75">
        <v>0</v>
      </c>
      <c r="AM75">
        <v>0</v>
      </c>
      <c r="AN75">
        <v>0</v>
      </c>
      <c r="AO75">
        <v>3069207</v>
      </c>
      <c r="AP75">
        <v>-134839</v>
      </c>
      <c r="AQ75">
        <v>0</v>
      </c>
    </row>
    <row r="76" spans="1:43" x14ac:dyDescent="0.3">
      <c r="A76">
        <v>597</v>
      </c>
      <c r="B76" t="s">
        <v>857</v>
      </c>
      <c r="AH76">
        <v>0</v>
      </c>
      <c r="AK76"/>
    </row>
    <row r="77" spans="1:43" x14ac:dyDescent="0.3">
      <c r="A77">
        <v>598</v>
      </c>
      <c r="B77" t="s">
        <v>146</v>
      </c>
      <c r="D77">
        <v>0</v>
      </c>
      <c r="E77">
        <v>0</v>
      </c>
      <c r="F77">
        <v>0</v>
      </c>
      <c r="G77">
        <v>0</v>
      </c>
      <c r="H77">
        <v>0</v>
      </c>
      <c r="I77">
        <v>0</v>
      </c>
      <c r="J77">
        <v>0</v>
      </c>
      <c r="K77">
        <v>0</v>
      </c>
      <c r="L77">
        <v>0</v>
      </c>
      <c r="M77">
        <v>0</v>
      </c>
      <c r="N77">
        <v>0</v>
      </c>
      <c r="O77">
        <v>0</v>
      </c>
      <c r="P77">
        <v>0</v>
      </c>
      <c r="Q77">
        <v>0</v>
      </c>
      <c r="R77">
        <v>0</v>
      </c>
      <c r="S77">
        <v>0</v>
      </c>
      <c r="T77">
        <v>0</v>
      </c>
      <c r="U77">
        <v>0</v>
      </c>
      <c r="W77">
        <v>0</v>
      </c>
      <c r="X77">
        <v>0</v>
      </c>
      <c r="Y77">
        <v>0</v>
      </c>
      <c r="Z77">
        <v>0</v>
      </c>
      <c r="AA77">
        <v>0</v>
      </c>
      <c r="AB77">
        <v>0</v>
      </c>
      <c r="AD77">
        <v>0</v>
      </c>
      <c r="AF77">
        <v>0</v>
      </c>
      <c r="AG77">
        <v>0</v>
      </c>
      <c r="AH77">
        <v>0</v>
      </c>
      <c r="AI77">
        <v>0</v>
      </c>
      <c r="AJ77">
        <v>0</v>
      </c>
      <c r="AK77">
        <v>0</v>
      </c>
      <c r="AL77">
        <v>0</v>
      </c>
      <c r="AM77">
        <v>0</v>
      </c>
      <c r="AN77">
        <v>0</v>
      </c>
      <c r="AO77">
        <v>0</v>
      </c>
      <c r="AP77">
        <v>0</v>
      </c>
      <c r="AQ77">
        <v>0</v>
      </c>
    </row>
    <row r="78" spans="1:43" x14ac:dyDescent="0.3">
      <c r="A78">
        <v>599</v>
      </c>
      <c r="B78" t="s">
        <v>145</v>
      </c>
      <c r="D78">
        <v>0</v>
      </c>
      <c r="E78">
        <v>0</v>
      </c>
      <c r="F78">
        <v>0</v>
      </c>
      <c r="G78">
        <v>0</v>
      </c>
      <c r="H78">
        <v>0</v>
      </c>
      <c r="I78">
        <v>0</v>
      </c>
      <c r="J78">
        <v>0</v>
      </c>
      <c r="K78">
        <v>0</v>
      </c>
      <c r="L78">
        <v>0</v>
      </c>
      <c r="M78">
        <v>0</v>
      </c>
      <c r="N78">
        <v>0</v>
      </c>
      <c r="O78">
        <v>0</v>
      </c>
      <c r="P78">
        <v>0</v>
      </c>
      <c r="Q78">
        <v>0</v>
      </c>
      <c r="R78">
        <v>0</v>
      </c>
      <c r="S78">
        <v>0</v>
      </c>
      <c r="T78">
        <v>0</v>
      </c>
      <c r="U78">
        <v>0</v>
      </c>
      <c r="W78">
        <v>0</v>
      </c>
      <c r="X78">
        <v>0</v>
      </c>
      <c r="Y78">
        <v>0</v>
      </c>
      <c r="Z78">
        <v>0</v>
      </c>
      <c r="AA78">
        <v>0</v>
      </c>
      <c r="AB78">
        <v>0</v>
      </c>
      <c r="AD78">
        <v>0</v>
      </c>
      <c r="AF78">
        <v>0</v>
      </c>
      <c r="AG78">
        <v>0</v>
      </c>
      <c r="AH78">
        <v>0</v>
      </c>
      <c r="AI78">
        <v>0</v>
      </c>
      <c r="AJ78">
        <v>0</v>
      </c>
      <c r="AK78">
        <v>0</v>
      </c>
      <c r="AL78">
        <v>0</v>
      </c>
      <c r="AM78">
        <v>0</v>
      </c>
      <c r="AN78">
        <v>0</v>
      </c>
      <c r="AO78">
        <v>0</v>
      </c>
      <c r="AP78">
        <v>0</v>
      </c>
      <c r="AQ78">
        <v>0</v>
      </c>
    </row>
    <row r="79" spans="1:43" x14ac:dyDescent="0.3">
      <c r="A79">
        <v>602</v>
      </c>
      <c r="B79" t="s">
        <v>147</v>
      </c>
      <c r="D79">
        <v>0</v>
      </c>
      <c r="E79">
        <v>0</v>
      </c>
      <c r="F79">
        <v>0</v>
      </c>
      <c r="G79">
        <v>0</v>
      </c>
      <c r="H79">
        <v>0</v>
      </c>
      <c r="I79">
        <v>0</v>
      </c>
      <c r="J79">
        <v>0</v>
      </c>
      <c r="K79">
        <v>0</v>
      </c>
      <c r="L79">
        <v>0</v>
      </c>
      <c r="M79">
        <v>0</v>
      </c>
      <c r="N79">
        <v>0</v>
      </c>
      <c r="O79">
        <v>0</v>
      </c>
      <c r="P79">
        <v>0</v>
      </c>
      <c r="Q79">
        <v>0</v>
      </c>
      <c r="R79">
        <v>0</v>
      </c>
      <c r="S79">
        <v>0</v>
      </c>
      <c r="T79">
        <v>0</v>
      </c>
      <c r="U79">
        <v>0</v>
      </c>
      <c r="W79">
        <v>0</v>
      </c>
      <c r="X79">
        <v>0</v>
      </c>
      <c r="Y79">
        <v>0</v>
      </c>
      <c r="Z79">
        <v>0</v>
      </c>
      <c r="AA79">
        <v>0</v>
      </c>
      <c r="AB79">
        <v>0</v>
      </c>
      <c r="AD79">
        <v>0</v>
      </c>
      <c r="AF79">
        <v>0</v>
      </c>
      <c r="AG79">
        <v>0</v>
      </c>
      <c r="AH79">
        <v>0</v>
      </c>
      <c r="AI79">
        <v>0</v>
      </c>
      <c r="AJ79">
        <v>0</v>
      </c>
      <c r="AK79">
        <v>0</v>
      </c>
      <c r="AL79">
        <v>0</v>
      </c>
      <c r="AM79">
        <v>0</v>
      </c>
      <c r="AN79">
        <v>0</v>
      </c>
      <c r="AO79">
        <v>0</v>
      </c>
      <c r="AP79">
        <v>0</v>
      </c>
      <c r="AQ79">
        <v>0</v>
      </c>
    </row>
    <row r="80" spans="1:43" x14ac:dyDescent="0.3">
      <c r="A80">
        <v>606</v>
      </c>
      <c r="B80" t="s">
        <v>342</v>
      </c>
      <c r="D80">
        <v>1</v>
      </c>
      <c r="G80">
        <v>1</v>
      </c>
      <c r="K80">
        <v>1</v>
      </c>
      <c r="M80">
        <v>1</v>
      </c>
      <c r="U80">
        <v>1</v>
      </c>
      <c r="X80">
        <v>1</v>
      </c>
      <c r="AF80">
        <v>1</v>
      </c>
      <c r="AG80">
        <v>1</v>
      </c>
      <c r="AK80"/>
      <c r="AO80">
        <v>1</v>
      </c>
    </row>
    <row r="81" spans="1:43" x14ac:dyDescent="0.3">
      <c r="A81">
        <v>619</v>
      </c>
      <c r="B81" t="s">
        <v>343</v>
      </c>
      <c r="D81">
        <v>0</v>
      </c>
      <c r="E81">
        <v>0</v>
      </c>
      <c r="F81">
        <v>0</v>
      </c>
      <c r="G81">
        <v>0</v>
      </c>
      <c r="H81">
        <v>0</v>
      </c>
      <c r="I81">
        <v>0</v>
      </c>
      <c r="J81">
        <v>0</v>
      </c>
      <c r="K81">
        <v>0</v>
      </c>
      <c r="L81">
        <v>0</v>
      </c>
      <c r="M81">
        <v>0</v>
      </c>
      <c r="N81">
        <v>0</v>
      </c>
      <c r="O81">
        <v>0</v>
      </c>
      <c r="P81">
        <v>0</v>
      </c>
      <c r="Q81">
        <v>0</v>
      </c>
      <c r="R81">
        <v>0</v>
      </c>
      <c r="S81">
        <v>0</v>
      </c>
      <c r="T81">
        <v>0</v>
      </c>
      <c r="U81">
        <v>0</v>
      </c>
      <c r="W81">
        <v>0</v>
      </c>
      <c r="X81">
        <v>0</v>
      </c>
      <c r="Y81">
        <v>0</v>
      </c>
      <c r="Z81">
        <v>0</v>
      </c>
      <c r="AA81">
        <v>0</v>
      </c>
      <c r="AB81">
        <v>0</v>
      </c>
      <c r="AD81">
        <v>0</v>
      </c>
      <c r="AF81">
        <v>0</v>
      </c>
      <c r="AG81">
        <v>0</v>
      </c>
      <c r="AH81">
        <v>0</v>
      </c>
      <c r="AI81">
        <v>0</v>
      </c>
      <c r="AJ81">
        <v>0</v>
      </c>
      <c r="AK81">
        <v>0</v>
      </c>
      <c r="AL81">
        <v>0</v>
      </c>
      <c r="AM81">
        <v>0</v>
      </c>
      <c r="AN81">
        <v>0</v>
      </c>
      <c r="AO81">
        <v>0</v>
      </c>
      <c r="AP81">
        <v>0</v>
      </c>
      <c r="AQ81">
        <v>0</v>
      </c>
    </row>
    <row r="82" spans="1:43" x14ac:dyDescent="0.3">
      <c r="A82">
        <v>620</v>
      </c>
      <c r="B82" t="s">
        <v>344</v>
      </c>
      <c r="D82">
        <v>2</v>
      </c>
      <c r="E82">
        <v>2</v>
      </c>
      <c r="F82">
        <v>2</v>
      </c>
      <c r="G82">
        <v>2</v>
      </c>
      <c r="H82">
        <v>2</v>
      </c>
      <c r="I82">
        <v>2</v>
      </c>
      <c r="J82">
        <v>2</v>
      </c>
      <c r="K82">
        <v>2</v>
      </c>
      <c r="L82">
        <v>2</v>
      </c>
      <c r="M82">
        <v>2</v>
      </c>
      <c r="N82">
        <v>2</v>
      </c>
      <c r="O82">
        <v>2</v>
      </c>
      <c r="P82">
        <v>2</v>
      </c>
      <c r="Q82">
        <v>2</v>
      </c>
      <c r="R82">
        <v>2</v>
      </c>
      <c r="S82">
        <v>2</v>
      </c>
      <c r="T82">
        <v>2</v>
      </c>
      <c r="U82">
        <v>2</v>
      </c>
      <c r="W82">
        <v>2</v>
      </c>
      <c r="X82">
        <v>2</v>
      </c>
      <c r="Y82">
        <v>2</v>
      </c>
      <c r="Z82">
        <v>2</v>
      </c>
      <c r="AA82">
        <v>2</v>
      </c>
      <c r="AB82">
        <v>2</v>
      </c>
      <c r="AD82">
        <v>2</v>
      </c>
      <c r="AF82">
        <v>2</v>
      </c>
      <c r="AG82">
        <v>2</v>
      </c>
      <c r="AH82">
        <v>2</v>
      </c>
      <c r="AI82">
        <v>2</v>
      </c>
      <c r="AJ82">
        <v>2</v>
      </c>
      <c r="AK82">
        <v>2</v>
      </c>
      <c r="AL82">
        <v>2</v>
      </c>
      <c r="AM82">
        <v>2</v>
      </c>
      <c r="AN82">
        <v>2</v>
      </c>
      <c r="AO82">
        <v>2</v>
      </c>
      <c r="AP82">
        <v>2</v>
      </c>
      <c r="AQ82">
        <v>2</v>
      </c>
    </row>
    <row r="83" spans="1:43" x14ac:dyDescent="0.3">
      <c r="A83">
        <v>622</v>
      </c>
      <c r="B83" t="s">
        <v>345</v>
      </c>
      <c r="D83">
        <v>0</v>
      </c>
      <c r="E83">
        <v>436768</v>
      </c>
      <c r="F83">
        <v>0</v>
      </c>
      <c r="G83">
        <v>0</v>
      </c>
      <c r="H83">
        <v>0</v>
      </c>
      <c r="I83">
        <v>0</v>
      </c>
      <c r="J83">
        <v>0</v>
      </c>
      <c r="K83">
        <v>212710</v>
      </c>
      <c r="L83">
        <v>50762</v>
      </c>
      <c r="M83">
        <v>71005</v>
      </c>
      <c r="N83">
        <v>0</v>
      </c>
      <c r="O83">
        <v>430787</v>
      </c>
      <c r="P83">
        <v>0</v>
      </c>
      <c r="Q83">
        <v>0</v>
      </c>
      <c r="R83">
        <v>0</v>
      </c>
      <c r="S83">
        <v>0</v>
      </c>
      <c r="T83">
        <v>24998</v>
      </c>
      <c r="U83">
        <v>0</v>
      </c>
      <c r="W83">
        <v>0</v>
      </c>
      <c r="X83">
        <v>309786</v>
      </c>
      <c r="Y83">
        <v>0</v>
      </c>
      <c r="Z83">
        <v>0</v>
      </c>
      <c r="AA83">
        <v>40487</v>
      </c>
      <c r="AB83">
        <v>8584457</v>
      </c>
      <c r="AD83">
        <v>0</v>
      </c>
      <c r="AF83">
        <v>0</v>
      </c>
      <c r="AG83">
        <v>0</v>
      </c>
      <c r="AH83">
        <v>0</v>
      </c>
      <c r="AI83">
        <v>0</v>
      </c>
      <c r="AJ83">
        <v>0</v>
      </c>
      <c r="AK83">
        <v>0</v>
      </c>
      <c r="AL83">
        <v>0</v>
      </c>
      <c r="AM83">
        <v>0</v>
      </c>
      <c r="AN83">
        <v>244455</v>
      </c>
      <c r="AO83">
        <v>411617</v>
      </c>
      <c r="AP83">
        <v>0</v>
      </c>
      <c r="AQ83">
        <v>0</v>
      </c>
    </row>
    <row r="84" spans="1:43" x14ac:dyDescent="0.3">
      <c r="A84">
        <v>626</v>
      </c>
      <c r="B84" t="s">
        <v>346</v>
      </c>
      <c r="D84">
        <v>0</v>
      </c>
      <c r="E84">
        <v>0</v>
      </c>
      <c r="F84">
        <v>1328108</v>
      </c>
      <c r="G84">
        <v>0</v>
      </c>
      <c r="H84">
        <v>0</v>
      </c>
      <c r="I84">
        <v>13310</v>
      </c>
      <c r="J84">
        <v>62400</v>
      </c>
      <c r="K84">
        <v>0</v>
      </c>
      <c r="L84">
        <v>0</v>
      </c>
      <c r="M84">
        <v>0</v>
      </c>
      <c r="N84">
        <v>0</v>
      </c>
      <c r="O84">
        <v>0</v>
      </c>
      <c r="P84">
        <v>26</v>
      </c>
      <c r="Q84">
        <v>0</v>
      </c>
      <c r="R84">
        <v>98</v>
      </c>
      <c r="S84">
        <v>72492</v>
      </c>
      <c r="T84">
        <v>363</v>
      </c>
      <c r="U84">
        <v>0</v>
      </c>
      <c r="W84">
        <v>0</v>
      </c>
      <c r="X84">
        <v>0</v>
      </c>
      <c r="Y84">
        <v>530</v>
      </c>
      <c r="Z84">
        <v>0</v>
      </c>
      <c r="AA84">
        <v>13625</v>
      </c>
      <c r="AB84">
        <v>15602092</v>
      </c>
      <c r="AD84">
        <v>0</v>
      </c>
      <c r="AF84">
        <v>715576</v>
      </c>
      <c r="AG84">
        <v>18742663</v>
      </c>
      <c r="AH84">
        <v>604</v>
      </c>
      <c r="AI84">
        <v>359</v>
      </c>
      <c r="AJ84">
        <v>0</v>
      </c>
      <c r="AK84">
        <v>1140</v>
      </c>
      <c r="AL84">
        <v>0</v>
      </c>
      <c r="AM84">
        <v>631</v>
      </c>
      <c r="AN84">
        <v>74394</v>
      </c>
      <c r="AO84">
        <v>0</v>
      </c>
      <c r="AP84">
        <v>0</v>
      </c>
      <c r="AQ84">
        <v>0</v>
      </c>
    </row>
    <row r="85" spans="1:43" x14ac:dyDescent="0.3">
      <c r="A85">
        <v>627</v>
      </c>
      <c r="B85" t="s">
        <v>347</v>
      </c>
      <c r="D85">
        <v>0</v>
      </c>
      <c r="E85">
        <v>0</v>
      </c>
      <c r="F85">
        <v>0</v>
      </c>
      <c r="G85">
        <v>0</v>
      </c>
      <c r="H85">
        <v>0</v>
      </c>
      <c r="I85">
        <v>0</v>
      </c>
      <c r="J85">
        <v>0</v>
      </c>
      <c r="K85">
        <v>0</v>
      </c>
      <c r="L85">
        <v>0</v>
      </c>
      <c r="M85">
        <v>0</v>
      </c>
      <c r="N85">
        <v>0</v>
      </c>
      <c r="O85">
        <v>0</v>
      </c>
      <c r="P85">
        <v>0</v>
      </c>
      <c r="Q85">
        <v>0</v>
      </c>
      <c r="R85">
        <v>0</v>
      </c>
      <c r="S85">
        <v>0</v>
      </c>
      <c r="T85">
        <v>0</v>
      </c>
      <c r="U85">
        <v>0</v>
      </c>
      <c r="W85">
        <v>0</v>
      </c>
      <c r="X85">
        <v>0</v>
      </c>
      <c r="Y85">
        <v>0</v>
      </c>
      <c r="Z85">
        <v>0</v>
      </c>
      <c r="AA85">
        <v>0</v>
      </c>
      <c r="AB85">
        <v>0</v>
      </c>
      <c r="AD85">
        <v>0</v>
      </c>
      <c r="AF85">
        <v>0</v>
      </c>
      <c r="AG85">
        <v>0</v>
      </c>
      <c r="AH85">
        <v>0</v>
      </c>
      <c r="AI85">
        <v>0</v>
      </c>
      <c r="AJ85">
        <v>0</v>
      </c>
      <c r="AK85">
        <v>0</v>
      </c>
      <c r="AL85">
        <v>0</v>
      </c>
      <c r="AM85">
        <v>0</v>
      </c>
      <c r="AN85">
        <v>0</v>
      </c>
      <c r="AO85">
        <v>0</v>
      </c>
      <c r="AP85">
        <v>0</v>
      </c>
      <c r="AQ85">
        <v>0</v>
      </c>
    </row>
    <row r="86" spans="1:43" x14ac:dyDescent="0.3">
      <c r="A86">
        <v>628</v>
      </c>
      <c r="B86" t="s">
        <v>348</v>
      </c>
      <c r="D86">
        <v>0</v>
      </c>
      <c r="E86">
        <v>0</v>
      </c>
      <c r="F86">
        <v>0</v>
      </c>
      <c r="G86">
        <v>0</v>
      </c>
      <c r="H86">
        <v>0</v>
      </c>
      <c r="I86">
        <v>0</v>
      </c>
      <c r="J86">
        <v>2000</v>
      </c>
      <c r="K86">
        <v>0</v>
      </c>
      <c r="L86">
        <v>0</v>
      </c>
      <c r="M86">
        <v>0</v>
      </c>
      <c r="N86">
        <v>0</v>
      </c>
      <c r="O86">
        <v>0</v>
      </c>
      <c r="P86">
        <v>0</v>
      </c>
      <c r="Q86">
        <v>0</v>
      </c>
      <c r="R86">
        <v>0</v>
      </c>
      <c r="S86">
        <v>0</v>
      </c>
      <c r="T86">
        <v>0</v>
      </c>
      <c r="U86">
        <v>0</v>
      </c>
      <c r="W86">
        <v>0</v>
      </c>
      <c r="X86">
        <v>0</v>
      </c>
      <c r="Y86">
        <v>0</v>
      </c>
      <c r="Z86">
        <v>0</v>
      </c>
      <c r="AA86">
        <v>0</v>
      </c>
      <c r="AB86">
        <v>2541529</v>
      </c>
      <c r="AD86">
        <v>0</v>
      </c>
      <c r="AF86">
        <v>85106</v>
      </c>
      <c r="AG86">
        <v>523089</v>
      </c>
      <c r="AH86">
        <v>0</v>
      </c>
      <c r="AI86">
        <v>0</v>
      </c>
      <c r="AJ86">
        <v>0</v>
      </c>
      <c r="AK86">
        <v>0</v>
      </c>
      <c r="AL86">
        <v>0</v>
      </c>
      <c r="AM86">
        <v>0</v>
      </c>
      <c r="AN86">
        <v>23742</v>
      </c>
      <c r="AO86">
        <v>0</v>
      </c>
      <c r="AP86">
        <v>0</v>
      </c>
      <c r="AQ86">
        <v>0</v>
      </c>
    </row>
    <row r="87" spans="1:43" x14ac:dyDescent="0.3">
      <c r="A87">
        <v>629</v>
      </c>
      <c r="B87" t="s">
        <v>349</v>
      </c>
      <c r="D87">
        <v>0</v>
      </c>
      <c r="E87">
        <v>0</v>
      </c>
      <c r="F87">
        <v>0</v>
      </c>
      <c r="G87">
        <v>0</v>
      </c>
      <c r="H87">
        <v>0</v>
      </c>
      <c r="I87">
        <v>0</v>
      </c>
      <c r="J87">
        <v>0</v>
      </c>
      <c r="K87">
        <v>0</v>
      </c>
      <c r="L87">
        <v>0</v>
      </c>
      <c r="M87">
        <v>0</v>
      </c>
      <c r="N87">
        <v>0</v>
      </c>
      <c r="O87">
        <v>0</v>
      </c>
      <c r="P87">
        <v>0</v>
      </c>
      <c r="Q87">
        <v>0</v>
      </c>
      <c r="R87">
        <v>0</v>
      </c>
      <c r="S87">
        <v>0</v>
      </c>
      <c r="T87">
        <v>0</v>
      </c>
      <c r="U87">
        <v>0</v>
      </c>
      <c r="W87">
        <v>0</v>
      </c>
      <c r="X87">
        <v>0</v>
      </c>
      <c r="Y87">
        <v>0</v>
      </c>
      <c r="Z87">
        <v>0</v>
      </c>
      <c r="AA87">
        <v>0</v>
      </c>
      <c r="AB87">
        <v>0</v>
      </c>
      <c r="AD87">
        <v>0</v>
      </c>
      <c r="AF87">
        <v>0</v>
      </c>
      <c r="AG87">
        <v>0</v>
      </c>
      <c r="AH87">
        <v>0</v>
      </c>
      <c r="AI87">
        <v>0</v>
      </c>
      <c r="AJ87">
        <v>0</v>
      </c>
      <c r="AK87">
        <v>0</v>
      </c>
      <c r="AL87">
        <v>0</v>
      </c>
      <c r="AM87">
        <v>0</v>
      </c>
      <c r="AN87">
        <v>0</v>
      </c>
      <c r="AO87">
        <v>0</v>
      </c>
      <c r="AP87">
        <v>0</v>
      </c>
      <c r="AQ87">
        <v>0</v>
      </c>
    </row>
    <row r="88" spans="1:43" x14ac:dyDescent="0.3">
      <c r="A88">
        <v>630</v>
      </c>
      <c r="B88" t="s">
        <v>350</v>
      </c>
      <c r="D88">
        <v>0</v>
      </c>
      <c r="E88">
        <v>0</v>
      </c>
      <c r="F88">
        <v>0</v>
      </c>
      <c r="G88">
        <v>0</v>
      </c>
      <c r="H88">
        <v>0</v>
      </c>
      <c r="I88">
        <v>5000</v>
      </c>
      <c r="J88">
        <v>0</v>
      </c>
      <c r="K88">
        <v>0</v>
      </c>
      <c r="L88">
        <v>0</v>
      </c>
      <c r="M88">
        <v>0</v>
      </c>
      <c r="N88">
        <v>0</v>
      </c>
      <c r="O88">
        <v>0</v>
      </c>
      <c r="P88">
        <v>0</v>
      </c>
      <c r="Q88">
        <v>0</v>
      </c>
      <c r="R88">
        <v>0</v>
      </c>
      <c r="S88">
        <v>0</v>
      </c>
      <c r="T88">
        <v>0</v>
      </c>
      <c r="U88">
        <v>0</v>
      </c>
      <c r="W88">
        <v>0</v>
      </c>
      <c r="X88">
        <v>0</v>
      </c>
      <c r="Y88">
        <v>0</v>
      </c>
      <c r="Z88">
        <v>0</v>
      </c>
      <c r="AA88">
        <v>0</v>
      </c>
      <c r="AB88">
        <v>0</v>
      </c>
      <c r="AD88">
        <v>0</v>
      </c>
      <c r="AF88">
        <v>0</v>
      </c>
      <c r="AG88">
        <v>0</v>
      </c>
      <c r="AH88">
        <v>0</v>
      </c>
      <c r="AI88">
        <v>0</v>
      </c>
      <c r="AJ88">
        <v>0</v>
      </c>
      <c r="AK88">
        <v>0</v>
      </c>
      <c r="AL88">
        <v>0</v>
      </c>
      <c r="AM88">
        <v>0</v>
      </c>
      <c r="AN88">
        <v>0</v>
      </c>
      <c r="AO88">
        <v>0</v>
      </c>
      <c r="AP88">
        <v>0</v>
      </c>
      <c r="AQ88">
        <v>0</v>
      </c>
    </row>
    <row r="89" spans="1:43" x14ac:dyDescent="0.3">
      <c r="A89">
        <v>631</v>
      </c>
      <c r="B89" t="s">
        <v>351</v>
      </c>
      <c r="D89">
        <v>0</v>
      </c>
      <c r="E89">
        <v>0</v>
      </c>
      <c r="F89">
        <v>0</v>
      </c>
      <c r="G89">
        <v>0</v>
      </c>
      <c r="H89">
        <v>0</v>
      </c>
      <c r="I89">
        <v>0</v>
      </c>
      <c r="J89">
        <v>0</v>
      </c>
      <c r="K89">
        <v>0</v>
      </c>
      <c r="L89">
        <v>0</v>
      </c>
      <c r="M89">
        <v>0</v>
      </c>
      <c r="N89">
        <v>0</v>
      </c>
      <c r="O89">
        <v>0</v>
      </c>
      <c r="P89">
        <v>0</v>
      </c>
      <c r="Q89">
        <v>0</v>
      </c>
      <c r="R89">
        <v>0</v>
      </c>
      <c r="S89">
        <v>0</v>
      </c>
      <c r="T89">
        <v>0</v>
      </c>
      <c r="U89">
        <v>0</v>
      </c>
      <c r="W89">
        <v>0</v>
      </c>
      <c r="X89">
        <v>0</v>
      </c>
      <c r="Y89">
        <v>0</v>
      </c>
      <c r="Z89">
        <v>0</v>
      </c>
      <c r="AA89">
        <v>0</v>
      </c>
      <c r="AB89">
        <v>0</v>
      </c>
      <c r="AD89">
        <v>0</v>
      </c>
      <c r="AF89">
        <v>0</v>
      </c>
      <c r="AG89">
        <v>0</v>
      </c>
      <c r="AH89">
        <v>0</v>
      </c>
      <c r="AI89">
        <v>0</v>
      </c>
      <c r="AJ89">
        <v>0</v>
      </c>
      <c r="AK89">
        <v>0</v>
      </c>
      <c r="AL89">
        <v>0</v>
      </c>
      <c r="AM89">
        <v>0</v>
      </c>
      <c r="AN89">
        <v>0</v>
      </c>
      <c r="AO89">
        <v>0</v>
      </c>
      <c r="AP89">
        <v>0</v>
      </c>
      <c r="AQ89">
        <v>0</v>
      </c>
    </row>
    <row r="90" spans="1:43" x14ac:dyDescent="0.3">
      <c r="A90">
        <v>645</v>
      </c>
      <c r="B90" t="s">
        <v>173</v>
      </c>
      <c r="D90">
        <v>0</v>
      </c>
      <c r="E90">
        <v>0</v>
      </c>
      <c r="F90">
        <v>0</v>
      </c>
      <c r="G90">
        <v>0</v>
      </c>
      <c r="H90">
        <v>0</v>
      </c>
      <c r="I90">
        <v>0</v>
      </c>
      <c r="J90">
        <v>0</v>
      </c>
      <c r="K90">
        <v>0</v>
      </c>
      <c r="L90">
        <v>0</v>
      </c>
      <c r="M90">
        <v>0</v>
      </c>
      <c r="N90">
        <v>0</v>
      </c>
      <c r="O90">
        <v>0</v>
      </c>
      <c r="P90">
        <v>0</v>
      </c>
      <c r="Q90">
        <v>16644</v>
      </c>
      <c r="R90">
        <v>0</v>
      </c>
      <c r="S90">
        <v>0</v>
      </c>
      <c r="T90">
        <v>40000</v>
      </c>
      <c r="U90">
        <v>0</v>
      </c>
      <c r="W90">
        <v>0</v>
      </c>
      <c r="X90">
        <v>0</v>
      </c>
      <c r="Y90">
        <v>0</v>
      </c>
      <c r="Z90">
        <v>0</v>
      </c>
      <c r="AA90">
        <v>0</v>
      </c>
      <c r="AB90">
        <v>0</v>
      </c>
      <c r="AD90">
        <v>0</v>
      </c>
      <c r="AF90">
        <v>67955</v>
      </c>
      <c r="AG90">
        <v>0</v>
      </c>
      <c r="AH90">
        <v>0</v>
      </c>
      <c r="AI90">
        <v>0</v>
      </c>
      <c r="AJ90">
        <v>20425</v>
      </c>
      <c r="AK90">
        <v>0</v>
      </c>
      <c r="AL90">
        <v>0</v>
      </c>
      <c r="AM90">
        <v>0</v>
      </c>
      <c r="AN90">
        <v>0</v>
      </c>
      <c r="AO90">
        <v>0</v>
      </c>
      <c r="AP90">
        <v>0</v>
      </c>
      <c r="AQ90">
        <v>35000</v>
      </c>
    </row>
    <row r="91" spans="1:43" x14ac:dyDescent="0.3">
      <c r="A91">
        <v>646</v>
      </c>
      <c r="B91" t="s">
        <v>160</v>
      </c>
      <c r="D91">
        <v>0</v>
      </c>
      <c r="E91">
        <v>0</v>
      </c>
      <c r="F91">
        <v>384815</v>
      </c>
      <c r="G91">
        <v>0</v>
      </c>
      <c r="H91">
        <v>0</v>
      </c>
      <c r="I91">
        <v>206936</v>
      </c>
      <c r="J91">
        <v>1620252</v>
      </c>
      <c r="K91">
        <v>0</v>
      </c>
      <c r="L91">
        <v>0</v>
      </c>
      <c r="M91">
        <v>0</v>
      </c>
      <c r="N91">
        <v>0</v>
      </c>
      <c r="O91">
        <v>0</v>
      </c>
      <c r="P91">
        <v>349476</v>
      </c>
      <c r="Q91">
        <v>26579</v>
      </c>
      <c r="R91">
        <v>0</v>
      </c>
      <c r="S91">
        <v>1120885</v>
      </c>
      <c r="T91">
        <v>99733</v>
      </c>
      <c r="U91">
        <v>0</v>
      </c>
      <c r="W91">
        <v>258087</v>
      </c>
      <c r="X91">
        <v>0</v>
      </c>
      <c r="Y91">
        <v>95581</v>
      </c>
      <c r="Z91">
        <v>0</v>
      </c>
      <c r="AA91">
        <v>166337</v>
      </c>
      <c r="AB91">
        <v>-3543816</v>
      </c>
      <c r="AD91">
        <v>124559</v>
      </c>
      <c r="AF91">
        <v>15538643</v>
      </c>
      <c r="AG91">
        <v>13342564</v>
      </c>
      <c r="AH91">
        <v>760423</v>
      </c>
      <c r="AI91">
        <v>1269218</v>
      </c>
      <c r="AJ91">
        <v>38253</v>
      </c>
      <c r="AK91">
        <v>34584</v>
      </c>
      <c r="AL91">
        <v>31971</v>
      </c>
      <c r="AM91">
        <v>70580</v>
      </c>
      <c r="AN91">
        <v>0</v>
      </c>
      <c r="AO91">
        <v>0</v>
      </c>
      <c r="AP91">
        <v>0</v>
      </c>
      <c r="AQ91">
        <v>245475</v>
      </c>
    </row>
    <row r="92" spans="1:43" x14ac:dyDescent="0.3">
      <c r="A92">
        <v>647</v>
      </c>
      <c r="B92" t="s">
        <v>352</v>
      </c>
      <c r="D92">
        <v>0</v>
      </c>
      <c r="E92">
        <v>0</v>
      </c>
      <c r="F92">
        <v>0</v>
      </c>
      <c r="G92">
        <v>0</v>
      </c>
      <c r="H92">
        <v>0</v>
      </c>
      <c r="I92">
        <v>0</v>
      </c>
      <c r="J92">
        <v>0</v>
      </c>
      <c r="K92">
        <v>0</v>
      </c>
      <c r="L92">
        <v>0</v>
      </c>
      <c r="M92">
        <v>0</v>
      </c>
      <c r="N92">
        <v>0</v>
      </c>
      <c r="O92">
        <v>0</v>
      </c>
      <c r="P92">
        <v>0</v>
      </c>
      <c r="Q92">
        <v>0</v>
      </c>
      <c r="R92">
        <v>0</v>
      </c>
      <c r="S92">
        <v>0</v>
      </c>
      <c r="T92">
        <v>0</v>
      </c>
      <c r="U92">
        <v>0</v>
      </c>
      <c r="W92">
        <v>0</v>
      </c>
      <c r="X92">
        <v>0</v>
      </c>
      <c r="Y92">
        <v>0</v>
      </c>
      <c r="Z92">
        <v>0</v>
      </c>
      <c r="AA92">
        <v>0</v>
      </c>
      <c r="AB92">
        <v>0</v>
      </c>
      <c r="AD92">
        <v>0</v>
      </c>
      <c r="AF92">
        <v>0</v>
      </c>
      <c r="AG92">
        <v>0</v>
      </c>
      <c r="AH92">
        <v>0</v>
      </c>
      <c r="AI92">
        <v>0</v>
      </c>
      <c r="AJ92">
        <v>0</v>
      </c>
      <c r="AK92">
        <v>0</v>
      </c>
      <c r="AL92">
        <v>0</v>
      </c>
      <c r="AM92">
        <v>0</v>
      </c>
      <c r="AN92">
        <v>0</v>
      </c>
      <c r="AO92">
        <v>0</v>
      </c>
      <c r="AP92">
        <v>0</v>
      </c>
      <c r="AQ92">
        <v>0</v>
      </c>
    </row>
    <row r="93" spans="1:43" x14ac:dyDescent="0.3">
      <c r="A93">
        <v>659</v>
      </c>
      <c r="B93" t="s">
        <v>353</v>
      </c>
      <c r="D93">
        <v>0</v>
      </c>
      <c r="E93">
        <v>905498</v>
      </c>
      <c r="F93">
        <v>0</v>
      </c>
      <c r="G93">
        <v>0</v>
      </c>
      <c r="H93">
        <v>0</v>
      </c>
      <c r="I93">
        <v>0</v>
      </c>
      <c r="J93">
        <v>2494929</v>
      </c>
      <c r="K93">
        <v>0</v>
      </c>
      <c r="L93">
        <v>0</v>
      </c>
      <c r="M93">
        <v>234152</v>
      </c>
      <c r="N93">
        <v>0</v>
      </c>
      <c r="O93">
        <v>0</v>
      </c>
      <c r="P93">
        <v>0</v>
      </c>
      <c r="Q93">
        <v>0</v>
      </c>
      <c r="R93">
        <v>0</v>
      </c>
      <c r="S93">
        <v>0</v>
      </c>
      <c r="T93">
        <v>0</v>
      </c>
      <c r="U93">
        <v>0</v>
      </c>
      <c r="W93">
        <v>0</v>
      </c>
      <c r="X93">
        <v>0</v>
      </c>
      <c r="Y93">
        <v>0</v>
      </c>
      <c r="Z93">
        <v>0</v>
      </c>
      <c r="AA93">
        <v>0</v>
      </c>
      <c r="AB93">
        <v>71585023</v>
      </c>
      <c r="AD93">
        <v>0</v>
      </c>
      <c r="AF93">
        <v>0</v>
      </c>
      <c r="AG93">
        <v>5168914</v>
      </c>
      <c r="AH93">
        <v>0</v>
      </c>
      <c r="AI93">
        <v>0</v>
      </c>
      <c r="AJ93">
        <v>0</v>
      </c>
      <c r="AK93">
        <v>0</v>
      </c>
      <c r="AL93">
        <v>0</v>
      </c>
      <c r="AM93">
        <v>0</v>
      </c>
      <c r="AN93">
        <v>0</v>
      </c>
      <c r="AO93">
        <v>0</v>
      </c>
      <c r="AP93">
        <v>0</v>
      </c>
      <c r="AQ93">
        <v>0</v>
      </c>
    </row>
    <row r="94" spans="1:43" x14ac:dyDescent="0.3">
      <c r="A94">
        <v>660</v>
      </c>
      <c r="B94" t="s">
        <v>354</v>
      </c>
      <c r="D94">
        <v>0</v>
      </c>
      <c r="E94">
        <v>0</v>
      </c>
      <c r="F94">
        <v>0</v>
      </c>
      <c r="G94">
        <v>0</v>
      </c>
      <c r="H94">
        <v>0</v>
      </c>
      <c r="I94">
        <v>0</v>
      </c>
      <c r="J94">
        <v>0</v>
      </c>
      <c r="K94">
        <v>0</v>
      </c>
      <c r="L94">
        <v>0</v>
      </c>
      <c r="M94">
        <v>0</v>
      </c>
      <c r="N94">
        <v>0</v>
      </c>
      <c r="O94">
        <v>0</v>
      </c>
      <c r="P94">
        <v>0</v>
      </c>
      <c r="Q94">
        <v>0</v>
      </c>
      <c r="R94">
        <v>0</v>
      </c>
      <c r="S94">
        <v>0</v>
      </c>
      <c r="T94">
        <v>0</v>
      </c>
      <c r="U94">
        <v>0</v>
      </c>
      <c r="W94">
        <v>0</v>
      </c>
      <c r="X94">
        <v>0</v>
      </c>
      <c r="Y94">
        <v>0</v>
      </c>
      <c r="Z94">
        <v>0</v>
      </c>
      <c r="AA94">
        <v>0</v>
      </c>
      <c r="AB94">
        <v>0</v>
      </c>
      <c r="AD94">
        <v>0</v>
      </c>
      <c r="AF94">
        <v>0</v>
      </c>
      <c r="AG94">
        <v>0</v>
      </c>
      <c r="AH94">
        <v>0</v>
      </c>
      <c r="AI94">
        <v>0</v>
      </c>
      <c r="AJ94">
        <v>0</v>
      </c>
      <c r="AK94">
        <v>0</v>
      </c>
      <c r="AL94">
        <v>0</v>
      </c>
      <c r="AM94">
        <v>0</v>
      </c>
      <c r="AN94">
        <v>0</v>
      </c>
      <c r="AO94">
        <v>0</v>
      </c>
      <c r="AP94">
        <v>0</v>
      </c>
      <c r="AQ94">
        <v>0</v>
      </c>
    </row>
    <row r="95" spans="1:43" x14ac:dyDescent="0.3">
      <c r="A95">
        <v>661</v>
      </c>
      <c r="B95" t="s">
        <v>192</v>
      </c>
      <c r="D95">
        <v>0</v>
      </c>
      <c r="E95">
        <v>0</v>
      </c>
      <c r="F95">
        <v>0</v>
      </c>
      <c r="G95">
        <v>0</v>
      </c>
      <c r="H95">
        <v>0</v>
      </c>
      <c r="I95">
        <v>0</v>
      </c>
      <c r="J95">
        <v>0</v>
      </c>
      <c r="K95">
        <v>0</v>
      </c>
      <c r="L95">
        <v>0</v>
      </c>
      <c r="M95">
        <v>0</v>
      </c>
      <c r="N95">
        <v>0</v>
      </c>
      <c r="O95">
        <v>0</v>
      </c>
      <c r="P95">
        <v>0</v>
      </c>
      <c r="Q95">
        <v>0</v>
      </c>
      <c r="R95">
        <v>0</v>
      </c>
      <c r="S95">
        <v>0</v>
      </c>
      <c r="T95">
        <v>0</v>
      </c>
      <c r="U95">
        <v>0</v>
      </c>
      <c r="W95">
        <v>0</v>
      </c>
      <c r="X95">
        <v>0</v>
      </c>
      <c r="Y95">
        <v>0</v>
      </c>
      <c r="Z95">
        <v>0</v>
      </c>
      <c r="AA95">
        <v>0</v>
      </c>
      <c r="AB95">
        <v>0</v>
      </c>
      <c r="AD95">
        <v>0</v>
      </c>
      <c r="AF95">
        <v>0</v>
      </c>
      <c r="AG95">
        <v>0</v>
      </c>
      <c r="AH95">
        <v>0</v>
      </c>
      <c r="AI95">
        <v>0</v>
      </c>
      <c r="AJ95">
        <v>0</v>
      </c>
      <c r="AK95">
        <v>0</v>
      </c>
      <c r="AL95">
        <v>0</v>
      </c>
      <c r="AM95">
        <v>0</v>
      </c>
      <c r="AN95">
        <v>0</v>
      </c>
      <c r="AO95">
        <v>0</v>
      </c>
      <c r="AP95">
        <v>0</v>
      </c>
      <c r="AQ95">
        <v>0</v>
      </c>
    </row>
    <row r="96" spans="1:43" x14ac:dyDescent="0.3">
      <c r="A96">
        <v>662</v>
      </c>
      <c r="B96" t="s">
        <v>208</v>
      </c>
      <c r="D96">
        <v>0</v>
      </c>
      <c r="G96">
        <v>0</v>
      </c>
      <c r="K96">
        <v>119</v>
      </c>
      <c r="M96">
        <v>0</v>
      </c>
      <c r="U96">
        <v>0</v>
      </c>
      <c r="X96">
        <v>0</v>
      </c>
      <c r="AB96">
        <v>1</v>
      </c>
      <c r="AF96">
        <v>0</v>
      </c>
      <c r="AG96">
        <v>0</v>
      </c>
      <c r="AK96"/>
      <c r="AO96">
        <v>0</v>
      </c>
    </row>
    <row r="97" spans="1:43" x14ac:dyDescent="0.3">
      <c r="A97">
        <v>663</v>
      </c>
      <c r="B97" t="s">
        <v>355</v>
      </c>
      <c r="D97">
        <v>621823</v>
      </c>
      <c r="G97">
        <v>140646</v>
      </c>
      <c r="K97">
        <v>2416231</v>
      </c>
      <c r="M97">
        <v>0</v>
      </c>
      <c r="U97">
        <v>555007</v>
      </c>
      <c r="X97">
        <v>896443</v>
      </c>
      <c r="AF97">
        <v>2801347</v>
      </c>
      <c r="AG97">
        <v>0</v>
      </c>
      <c r="AK97"/>
      <c r="AO97">
        <v>2165736</v>
      </c>
    </row>
    <row r="98" spans="1:43" x14ac:dyDescent="0.3">
      <c r="A98">
        <v>906</v>
      </c>
      <c r="B98" t="s">
        <v>356</v>
      </c>
      <c r="D98">
        <v>1</v>
      </c>
      <c r="E98">
        <v>1</v>
      </c>
      <c r="F98">
        <v>1</v>
      </c>
      <c r="G98">
        <v>1</v>
      </c>
      <c r="H98">
        <v>1</v>
      </c>
      <c r="I98">
        <v>1</v>
      </c>
      <c r="J98">
        <v>1</v>
      </c>
      <c r="K98">
        <v>1</v>
      </c>
      <c r="L98">
        <v>1</v>
      </c>
      <c r="M98">
        <v>1</v>
      </c>
      <c r="N98">
        <v>1</v>
      </c>
      <c r="O98">
        <v>1</v>
      </c>
      <c r="P98">
        <v>1</v>
      </c>
      <c r="Q98">
        <v>1</v>
      </c>
      <c r="R98">
        <v>1</v>
      </c>
      <c r="S98">
        <v>1</v>
      </c>
      <c r="T98">
        <v>1</v>
      </c>
      <c r="U98">
        <v>1</v>
      </c>
      <c r="W98">
        <v>1</v>
      </c>
      <c r="X98">
        <v>1</v>
      </c>
      <c r="Y98">
        <v>1</v>
      </c>
      <c r="Z98">
        <v>1</v>
      </c>
      <c r="AA98">
        <v>1</v>
      </c>
      <c r="AB98">
        <v>1</v>
      </c>
      <c r="AD98">
        <v>1</v>
      </c>
      <c r="AF98">
        <v>1</v>
      </c>
      <c r="AG98">
        <v>1</v>
      </c>
      <c r="AH98">
        <v>1</v>
      </c>
      <c r="AI98">
        <v>1</v>
      </c>
      <c r="AJ98">
        <v>1</v>
      </c>
      <c r="AK98">
        <v>1</v>
      </c>
      <c r="AL98">
        <v>1</v>
      </c>
      <c r="AM98">
        <v>1</v>
      </c>
      <c r="AN98">
        <v>1</v>
      </c>
      <c r="AO98">
        <v>1</v>
      </c>
      <c r="AP98">
        <v>1</v>
      </c>
      <c r="AQ98">
        <v>1</v>
      </c>
    </row>
    <row r="99" spans="1:43" x14ac:dyDescent="0.3">
      <c r="A99">
        <v>907</v>
      </c>
      <c r="B99" t="s">
        <v>357</v>
      </c>
      <c r="D99">
        <v>2</v>
      </c>
      <c r="E99">
        <v>2</v>
      </c>
      <c r="F99">
        <v>2</v>
      </c>
      <c r="G99">
        <v>2</v>
      </c>
      <c r="H99">
        <v>2</v>
      </c>
      <c r="I99">
        <v>2</v>
      </c>
      <c r="J99">
        <v>2</v>
      </c>
      <c r="K99">
        <v>1</v>
      </c>
      <c r="L99">
        <v>2</v>
      </c>
      <c r="M99">
        <v>2</v>
      </c>
      <c r="N99">
        <v>2</v>
      </c>
      <c r="O99">
        <v>2</v>
      </c>
      <c r="P99">
        <v>1</v>
      </c>
      <c r="Q99">
        <v>2</v>
      </c>
      <c r="R99">
        <v>1</v>
      </c>
      <c r="S99">
        <v>2</v>
      </c>
      <c r="T99">
        <v>2</v>
      </c>
      <c r="U99">
        <v>2</v>
      </c>
      <c r="W99">
        <v>2</v>
      </c>
      <c r="X99">
        <v>2</v>
      </c>
      <c r="Y99">
        <v>2</v>
      </c>
      <c r="Z99">
        <v>2</v>
      </c>
      <c r="AA99">
        <v>1</v>
      </c>
      <c r="AB99">
        <v>2</v>
      </c>
      <c r="AD99">
        <v>2</v>
      </c>
      <c r="AF99">
        <v>2</v>
      </c>
      <c r="AG99">
        <v>2</v>
      </c>
      <c r="AH99">
        <v>1</v>
      </c>
      <c r="AI99">
        <v>2</v>
      </c>
      <c r="AJ99">
        <v>2</v>
      </c>
      <c r="AK99">
        <v>2</v>
      </c>
      <c r="AL99">
        <v>2</v>
      </c>
      <c r="AM99">
        <v>2</v>
      </c>
      <c r="AN99">
        <v>1</v>
      </c>
      <c r="AO99">
        <v>1</v>
      </c>
      <c r="AP99">
        <v>2</v>
      </c>
      <c r="AQ99">
        <v>2</v>
      </c>
    </row>
    <row r="100" spans="1:43" x14ac:dyDescent="0.3">
      <c r="A100">
        <v>947</v>
      </c>
      <c r="B100" t="s">
        <v>732</v>
      </c>
      <c r="D100" t="s">
        <v>490</v>
      </c>
      <c r="E100" t="s">
        <v>405</v>
      </c>
      <c r="F100" t="s">
        <v>733</v>
      </c>
      <c r="G100" t="s">
        <v>491</v>
      </c>
      <c r="H100" t="s">
        <v>441</v>
      </c>
      <c r="I100" t="s">
        <v>734</v>
      </c>
      <c r="J100" t="s">
        <v>358</v>
      </c>
      <c r="K100" t="s">
        <v>735</v>
      </c>
      <c r="L100" t="s">
        <v>429</v>
      </c>
      <c r="M100">
        <v>0</v>
      </c>
      <c r="N100" t="s">
        <v>492</v>
      </c>
      <c r="O100" t="s">
        <v>413</v>
      </c>
      <c r="P100" t="s">
        <v>493</v>
      </c>
      <c r="Q100" t="s">
        <v>494</v>
      </c>
      <c r="R100" t="s">
        <v>495</v>
      </c>
      <c r="S100" t="s">
        <v>556</v>
      </c>
      <c r="T100" t="s">
        <v>497</v>
      </c>
      <c r="U100">
        <v>0</v>
      </c>
      <c r="W100" t="s">
        <v>498</v>
      </c>
      <c r="X100">
        <v>0</v>
      </c>
      <c r="Y100" t="s">
        <v>499</v>
      </c>
      <c r="Z100" t="s">
        <v>500</v>
      </c>
      <c r="AA100" t="s">
        <v>736</v>
      </c>
      <c r="AB100" t="s">
        <v>501</v>
      </c>
      <c r="AD100" t="s">
        <v>495</v>
      </c>
      <c r="AF100">
        <v>0</v>
      </c>
      <c r="AG100" t="s">
        <v>503</v>
      </c>
      <c r="AH100" t="s">
        <v>932</v>
      </c>
      <c r="AI100" t="s">
        <v>504</v>
      </c>
      <c r="AJ100" t="s">
        <v>505</v>
      </c>
      <c r="AK100" t="s">
        <v>737</v>
      </c>
      <c r="AL100" t="s">
        <v>430</v>
      </c>
      <c r="AM100" t="s">
        <v>506</v>
      </c>
      <c r="AN100" t="s">
        <v>406</v>
      </c>
      <c r="AO100" t="s">
        <v>738</v>
      </c>
      <c r="AP100" t="s">
        <v>507</v>
      </c>
      <c r="AQ100" t="s">
        <v>739</v>
      </c>
    </row>
    <row r="101" spans="1:43" x14ac:dyDescent="0.3">
      <c r="A101">
        <v>948</v>
      </c>
      <c r="B101" t="s">
        <v>740</v>
      </c>
      <c r="D101" t="s">
        <v>508</v>
      </c>
      <c r="E101" t="s">
        <v>432</v>
      </c>
      <c r="F101" t="s">
        <v>741</v>
      </c>
      <c r="G101" t="s">
        <v>510</v>
      </c>
      <c r="H101" t="s">
        <v>511</v>
      </c>
      <c r="I101" t="s">
        <v>742</v>
      </c>
      <c r="J101" t="s">
        <v>431</v>
      </c>
      <c r="K101" t="s">
        <v>743</v>
      </c>
      <c r="L101" t="s">
        <v>512</v>
      </c>
      <c r="M101" t="s">
        <v>513</v>
      </c>
      <c r="N101" t="s">
        <v>514</v>
      </c>
      <c r="O101" t="s">
        <v>858</v>
      </c>
      <c r="P101" t="s">
        <v>515</v>
      </c>
      <c r="Q101" t="s">
        <v>516</v>
      </c>
      <c r="R101" t="s">
        <v>517</v>
      </c>
      <c r="S101" t="s">
        <v>556</v>
      </c>
      <c r="T101" t="s">
        <v>519</v>
      </c>
      <c r="U101" t="s">
        <v>744</v>
      </c>
      <c r="W101" t="s">
        <v>520</v>
      </c>
      <c r="X101" t="s">
        <v>933</v>
      </c>
      <c r="Y101" t="s">
        <v>521</v>
      </c>
      <c r="Z101" t="s">
        <v>522</v>
      </c>
      <c r="AA101" t="s">
        <v>745</v>
      </c>
      <c r="AB101" t="s">
        <v>523</v>
      </c>
      <c r="AD101" t="s">
        <v>517</v>
      </c>
      <c r="AF101" t="s">
        <v>524</v>
      </c>
      <c r="AG101" t="s">
        <v>525</v>
      </c>
      <c r="AH101" t="s">
        <v>934</v>
      </c>
      <c r="AI101" t="s">
        <v>509</v>
      </c>
      <c r="AJ101" t="s">
        <v>526</v>
      </c>
      <c r="AK101" t="s">
        <v>639</v>
      </c>
      <c r="AL101" t="s">
        <v>527</v>
      </c>
      <c r="AM101" t="s">
        <v>528</v>
      </c>
      <c r="AN101" t="s">
        <v>529</v>
      </c>
      <c r="AO101" t="s">
        <v>746</v>
      </c>
      <c r="AP101" t="s">
        <v>530</v>
      </c>
      <c r="AQ101" t="s">
        <v>747</v>
      </c>
    </row>
    <row r="102" spans="1:43" x14ac:dyDescent="0.3">
      <c r="A102">
        <v>949</v>
      </c>
      <c r="B102" t="s">
        <v>359</v>
      </c>
      <c r="D102" t="s">
        <v>187</v>
      </c>
      <c r="E102" t="s">
        <v>187</v>
      </c>
      <c r="F102" t="s">
        <v>200</v>
      </c>
      <c r="G102" t="s">
        <v>414</v>
      </c>
      <c r="H102" t="s">
        <v>200</v>
      </c>
      <c r="I102" t="s">
        <v>187</v>
      </c>
      <c r="J102" t="s">
        <v>187</v>
      </c>
      <c r="K102" t="s">
        <v>187</v>
      </c>
      <c r="L102" t="s">
        <v>187</v>
      </c>
      <c r="M102" t="s">
        <v>187</v>
      </c>
      <c r="N102" t="s">
        <v>187</v>
      </c>
      <c r="O102" t="s">
        <v>187</v>
      </c>
      <c r="P102" t="s">
        <v>187</v>
      </c>
      <c r="Q102" t="s">
        <v>187</v>
      </c>
      <c r="R102" t="s">
        <v>187</v>
      </c>
      <c r="S102" t="s">
        <v>187</v>
      </c>
      <c r="T102" t="s">
        <v>187</v>
      </c>
      <c r="U102" t="s">
        <v>200</v>
      </c>
      <c r="W102" t="s">
        <v>200</v>
      </c>
      <c r="X102" t="s">
        <v>187</v>
      </c>
      <c r="Y102" t="s">
        <v>187</v>
      </c>
      <c r="Z102" t="s">
        <v>200</v>
      </c>
      <c r="AA102" t="s">
        <v>187</v>
      </c>
      <c r="AB102" t="s">
        <v>187</v>
      </c>
      <c r="AD102" t="s">
        <v>187</v>
      </c>
      <c r="AF102" t="s">
        <v>187</v>
      </c>
      <c r="AG102" t="s">
        <v>187</v>
      </c>
      <c r="AH102" t="s">
        <v>187</v>
      </c>
      <c r="AI102" t="s">
        <v>187</v>
      </c>
      <c r="AJ102" t="s">
        <v>187</v>
      </c>
      <c r="AK102" t="s">
        <v>187</v>
      </c>
      <c r="AL102" t="s">
        <v>187</v>
      </c>
      <c r="AM102" t="s">
        <v>187</v>
      </c>
      <c r="AN102" t="s">
        <v>187</v>
      </c>
      <c r="AO102" t="s">
        <v>200</v>
      </c>
      <c r="AP102" t="s">
        <v>187</v>
      </c>
      <c r="AQ102" t="s">
        <v>187</v>
      </c>
    </row>
    <row r="103" spans="1:43" x14ac:dyDescent="0.3">
      <c r="A103">
        <v>950</v>
      </c>
      <c r="B103" t="s">
        <v>360</v>
      </c>
      <c r="D103" t="s">
        <v>19</v>
      </c>
      <c r="E103" t="s">
        <v>19</v>
      </c>
      <c r="F103" t="s">
        <v>19</v>
      </c>
      <c r="G103" t="s">
        <v>19</v>
      </c>
      <c r="H103" t="s">
        <v>19</v>
      </c>
      <c r="I103" t="s">
        <v>19</v>
      </c>
      <c r="J103" t="s">
        <v>19</v>
      </c>
      <c r="K103" t="s">
        <v>19</v>
      </c>
      <c r="L103" t="s">
        <v>19</v>
      </c>
      <c r="M103" t="s">
        <v>19</v>
      </c>
      <c r="N103" t="s">
        <v>19</v>
      </c>
      <c r="O103" t="s">
        <v>19</v>
      </c>
      <c r="P103" t="s">
        <v>19</v>
      </c>
      <c r="Q103" t="s">
        <v>19</v>
      </c>
      <c r="R103" t="s">
        <v>19</v>
      </c>
      <c r="S103" t="s">
        <v>20</v>
      </c>
      <c r="T103" t="s">
        <v>19</v>
      </c>
      <c r="U103" t="s">
        <v>19</v>
      </c>
      <c r="W103" t="s">
        <v>20</v>
      </c>
      <c r="X103" t="s">
        <v>19</v>
      </c>
      <c r="Y103" t="s">
        <v>19</v>
      </c>
      <c r="Z103" t="s">
        <v>19</v>
      </c>
      <c r="AA103" t="s">
        <v>19</v>
      </c>
      <c r="AB103" t="s">
        <v>19</v>
      </c>
      <c r="AD103" t="s">
        <v>19</v>
      </c>
      <c r="AF103" t="s">
        <v>19</v>
      </c>
      <c r="AG103" t="s">
        <v>19</v>
      </c>
      <c r="AH103" t="s">
        <v>19</v>
      </c>
      <c r="AI103" t="s">
        <v>19</v>
      </c>
      <c r="AJ103" t="s">
        <v>19</v>
      </c>
      <c r="AK103" t="s">
        <v>19</v>
      </c>
      <c r="AL103" t="s">
        <v>19</v>
      </c>
      <c r="AM103" t="s">
        <v>19</v>
      </c>
      <c r="AN103" t="s">
        <v>19</v>
      </c>
      <c r="AO103" t="s">
        <v>19</v>
      </c>
      <c r="AP103" t="s">
        <v>19</v>
      </c>
      <c r="AQ103" t="s">
        <v>19</v>
      </c>
    </row>
    <row r="104" spans="1:43" x14ac:dyDescent="0.3">
      <c r="A104">
        <v>951</v>
      </c>
      <c r="B104" t="s">
        <v>361</v>
      </c>
      <c r="D104">
        <v>2</v>
      </c>
      <c r="E104">
        <v>2</v>
      </c>
      <c r="F104">
        <v>2</v>
      </c>
      <c r="G104">
        <v>2</v>
      </c>
      <c r="H104">
        <v>2</v>
      </c>
      <c r="I104">
        <v>2</v>
      </c>
      <c r="J104">
        <v>2</v>
      </c>
      <c r="K104">
        <v>2</v>
      </c>
      <c r="L104">
        <v>2</v>
      </c>
      <c r="M104">
        <v>2</v>
      </c>
      <c r="N104">
        <v>2</v>
      </c>
      <c r="O104">
        <v>2</v>
      </c>
      <c r="P104">
        <v>1</v>
      </c>
      <c r="Q104">
        <v>2</v>
      </c>
      <c r="R104">
        <v>2</v>
      </c>
      <c r="S104">
        <v>2</v>
      </c>
      <c r="T104">
        <v>2</v>
      </c>
      <c r="U104">
        <v>2</v>
      </c>
      <c r="W104">
        <v>2</v>
      </c>
      <c r="X104">
        <v>2</v>
      </c>
      <c r="Y104">
        <v>2</v>
      </c>
      <c r="Z104">
        <v>2</v>
      </c>
      <c r="AA104">
        <v>2</v>
      </c>
      <c r="AB104">
        <v>2</v>
      </c>
      <c r="AD104">
        <v>2</v>
      </c>
      <c r="AF104">
        <v>2</v>
      </c>
      <c r="AG104">
        <v>2</v>
      </c>
      <c r="AH104">
        <v>2</v>
      </c>
      <c r="AI104">
        <v>2</v>
      </c>
      <c r="AJ104">
        <v>2</v>
      </c>
      <c r="AK104">
        <v>2</v>
      </c>
      <c r="AL104">
        <v>2</v>
      </c>
      <c r="AM104">
        <v>2</v>
      </c>
      <c r="AN104">
        <v>2</v>
      </c>
      <c r="AO104">
        <v>2</v>
      </c>
      <c r="AP104">
        <v>2</v>
      </c>
      <c r="AQ104">
        <v>2</v>
      </c>
    </row>
    <row r="105" spans="1:43" x14ac:dyDescent="0.3">
      <c r="A105">
        <v>952</v>
      </c>
      <c r="B105" t="s">
        <v>362</v>
      </c>
      <c r="D105" t="s">
        <v>412</v>
      </c>
      <c r="E105" t="s">
        <v>408</v>
      </c>
      <c r="G105" t="s">
        <v>531</v>
      </c>
      <c r="H105" t="s">
        <v>408</v>
      </c>
      <c r="I105" t="s">
        <v>748</v>
      </c>
      <c r="J105" t="s">
        <v>532</v>
      </c>
      <c r="K105" t="s">
        <v>749</v>
      </c>
      <c r="L105" t="s">
        <v>533</v>
      </c>
      <c r="M105" t="s">
        <v>534</v>
      </c>
      <c r="N105" t="s">
        <v>535</v>
      </c>
      <c r="P105" t="s">
        <v>408</v>
      </c>
      <c r="Q105" t="s">
        <v>536</v>
      </c>
      <c r="R105" t="s">
        <v>750</v>
      </c>
      <c r="T105" t="s">
        <v>538</v>
      </c>
      <c r="U105" t="s">
        <v>751</v>
      </c>
      <c r="X105" t="s">
        <v>785</v>
      </c>
      <c r="AB105" t="s">
        <v>539</v>
      </c>
      <c r="AD105" t="s">
        <v>537</v>
      </c>
      <c r="AF105" t="s">
        <v>540</v>
      </c>
      <c r="AG105" t="s">
        <v>541</v>
      </c>
      <c r="AH105" t="s">
        <v>935</v>
      </c>
      <c r="AJ105" t="s">
        <v>576</v>
      </c>
      <c r="AK105" t="s">
        <v>542</v>
      </c>
      <c r="AL105" t="s">
        <v>543</v>
      </c>
      <c r="AM105" t="s">
        <v>544</v>
      </c>
      <c r="AO105" t="s">
        <v>752</v>
      </c>
      <c r="AP105" t="s">
        <v>545</v>
      </c>
    </row>
    <row r="106" spans="1:43" x14ac:dyDescent="0.3">
      <c r="A106">
        <v>953</v>
      </c>
      <c r="B106" t="s">
        <v>363</v>
      </c>
      <c r="D106">
        <v>2</v>
      </c>
      <c r="E106">
        <v>2</v>
      </c>
      <c r="F106">
        <v>2</v>
      </c>
      <c r="G106">
        <v>2</v>
      </c>
      <c r="H106">
        <v>2</v>
      </c>
      <c r="I106">
        <v>2</v>
      </c>
      <c r="J106">
        <v>2</v>
      </c>
      <c r="K106">
        <v>2</v>
      </c>
      <c r="L106">
        <v>2</v>
      </c>
      <c r="M106">
        <v>2</v>
      </c>
      <c r="N106">
        <v>2</v>
      </c>
      <c r="O106">
        <v>2</v>
      </c>
      <c r="P106">
        <v>2</v>
      </c>
      <c r="Q106">
        <v>2</v>
      </c>
      <c r="R106">
        <v>2</v>
      </c>
      <c r="S106">
        <v>2</v>
      </c>
      <c r="T106">
        <v>2</v>
      </c>
      <c r="U106">
        <v>2</v>
      </c>
      <c r="W106">
        <v>2</v>
      </c>
      <c r="X106">
        <v>2</v>
      </c>
      <c r="Y106">
        <v>2</v>
      </c>
      <c r="Z106">
        <v>2</v>
      </c>
      <c r="AA106">
        <v>2</v>
      </c>
      <c r="AB106">
        <v>2</v>
      </c>
      <c r="AD106">
        <v>2</v>
      </c>
      <c r="AF106">
        <v>2</v>
      </c>
      <c r="AG106">
        <v>2</v>
      </c>
      <c r="AH106">
        <v>2</v>
      </c>
      <c r="AI106">
        <v>2</v>
      </c>
      <c r="AJ106">
        <v>2</v>
      </c>
      <c r="AK106">
        <v>2</v>
      </c>
      <c r="AL106">
        <v>2</v>
      </c>
      <c r="AM106">
        <v>2</v>
      </c>
      <c r="AN106">
        <v>2</v>
      </c>
      <c r="AO106">
        <v>2</v>
      </c>
      <c r="AP106">
        <v>2</v>
      </c>
      <c r="AQ106">
        <v>2</v>
      </c>
    </row>
    <row r="107" spans="1:43" x14ac:dyDescent="0.3">
      <c r="A107">
        <v>954</v>
      </c>
      <c r="B107" t="s">
        <v>185</v>
      </c>
      <c r="D107" t="s">
        <v>407</v>
      </c>
      <c r="E107" t="s">
        <v>19</v>
      </c>
      <c r="F107" t="s">
        <v>19</v>
      </c>
      <c r="G107" t="s">
        <v>19</v>
      </c>
      <c r="H107" t="s">
        <v>19</v>
      </c>
      <c r="I107" t="s">
        <v>19</v>
      </c>
      <c r="J107" t="s">
        <v>19</v>
      </c>
      <c r="K107" t="s">
        <v>19</v>
      </c>
      <c r="L107" t="s">
        <v>19</v>
      </c>
      <c r="M107" t="s">
        <v>19</v>
      </c>
      <c r="N107" t="s">
        <v>19</v>
      </c>
      <c r="O107" t="s">
        <v>19</v>
      </c>
      <c r="P107" t="s">
        <v>19</v>
      </c>
      <c r="Q107" t="s">
        <v>19</v>
      </c>
      <c r="R107" t="s">
        <v>19</v>
      </c>
      <c r="S107" t="s">
        <v>19</v>
      </c>
      <c r="T107" t="s">
        <v>19</v>
      </c>
      <c r="U107" t="s">
        <v>19</v>
      </c>
      <c r="W107" t="s">
        <v>19</v>
      </c>
      <c r="X107" t="s">
        <v>19</v>
      </c>
      <c r="Y107" t="s">
        <v>19</v>
      </c>
      <c r="Z107" t="s">
        <v>19</v>
      </c>
      <c r="AA107" t="s">
        <v>19</v>
      </c>
      <c r="AB107" t="s">
        <v>19</v>
      </c>
      <c r="AD107" t="s">
        <v>19</v>
      </c>
      <c r="AF107" t="s">
        <v>19</v>
      </c>
      <c r="AG107" t="s">
        <v>19</v>
      </c>
      <c r="AH107" t="s">
        <v>19</v>
      </c>
      <c r="AI107" t="s">
        <v>19</v>
      </c>
      <c r="AJ107" t="s">
        <v>19</v>
      </c>
      <c r="AK107" t="s">
        <v>19</v>
      </c>
      <c r="AL107" t="s">
        <v>19</v>
      </c>
      <c r="AM107" t="s">
        <v>19</v>
      </c>
      <c r="AN107" t="s">
        <v>19</v>
      </c>
      <c r="AO107" t="s">
        <v>19</v>
      </c>
      <c r="AP107" t="s">
        <v>19</v>
      </c>
      <c r="AQ107" t="s">
        <v>19</v>
      </c>
    </row>
    <row r="108" spans="1:43" x14ac:dyDescent="0.3">
      <c r="A108">
        <v>955</v>
      </c>
      <c r="B108" t="s">
        <v>364</v>
      </c>
      <c r="D108">
        <v>0</v>
      </c>
      <c r="E108">
        <v>0</v>
      </c>
      <c r="F108">
        <v>0</v>
      </c>
      <c r="G108">
        <v>0</v>
      </c>
      <c r="H108">
        <v>0</v>
      </c>
      <c r="I108">
        <v>0</v>
      </c>
      <c r="J108">
        <v>0</v>
      </c>
      <c r="K108">
        <v>0</v>
      </c>
      <c r="L108">
        <v>1</v>
      </c>
      <c r="M108">
        <v>0</v>
      </c>
      <c r="N108">
        <v>0</v>
      </c>
      <c r="O108">
        <v>2</v>
      </c>
      <c r="P108">
        <v>0</v>
      </c>
      <c r="Q108">
        <v>0</v>
      </c>
      <c r="R108">
        <v>0</v>
      </c>
      <c r="S108">
        <v>0</v>
      </c>
      <c r="T108">
        <v>0</v>
      </c>
      <c r="U108">
        <v>1</v>
      </c>
      <c r="W108">
        <v>0</v>
      </c>
      <c r="X108">
        <v>0</v>
      </c>
      <c r="Y108">
        <v>0</v>
      </c>
      <c r="Z108">
        <v>0</v>
      </c>
      <c r="AA108">
        <v>0</v>
      </c>
      <c r="AB108">
        <v>0</v>
      </c>
      <c r="AD108">
        <v>0</v>
      </c>
      <c r="AF108">
        <v>0</v>
      </c>
      <c r="AG108">
        <v>0</v>
      </c>
      <c r="AH108">
        <v>0</v>
      </c>
      <c r="AI108">
        <v>0</v>
      </c>
      <c r="AJ108">
        <v>0</v>
      </c>
      <c r="AK108">
        <v>0</v>
      </c>
      <c r="AL108">
        <v>0</v>
      </c>
      <c r="AM108">
        <v>0</v>
      </c>
      <c r="AN108">
        <v>2</v>
      </c>
      <c r="AO108">
        <v>0</v>
      </c>
      <c r="AP108">
        <v>0</v>
      </c>
      <c r="AQ108">
        <v>1</v>
      </c>
    </row>
    <row r="109" spans="1:43" x14ac:dyDescent="0.3">
      <c r="A109">
        <v>956</v>
      </c>
      <c r="B109" t="s">
        <v>186</v>
      </c>
      <c r="D109" t="s">
        <v>407</v>
      </c>
      <c r="E109" t="s">
        <v>19</v>
      </c>
      <c r="F109" t="s">
        <v>19</v>
      </c>
      <c r="G109" t="s">
        <v>19</v>
      </c>
      <c r="H109" t="s">
        <v>19</v>
      </c>
      <c r="I109" t="s">
        <v>19</v>
      </c>
      <c r="J109" t="s">
        <v>19</v>
      </c>
      <c r="K109" t="s">
        <v>19</v>
      </c>
      <c r="L109" t="s">
        <v>19</v>
      </c>
      <c r="M109" t="s">
        <v>19</v>
      </c>
      <c r="N109" t="s">
        <v>19</v>
      </c>
      <c r="O109" t="s">
        <v>19</v>
      </c>
      <c r="P109" t="s">
        <v>19</v>
      </c>
      <c r="Q109" t="s">
        <v>19</v>
      </c>
      <c r="R109" t="s">
        <v>19</v>
      </c>
      <c r="S109" t="s">
        <v>19</v>
      </c>
      <c r="T109" t="s">
        <v>19</v>
      </c>
      <c r="U109" t="s">
        <v>19</v>
      </c>
      <c r="W109" t="s">
        <v>19</v>
      </c>
      <c r="X109" t="s">
        <v>19</v>
      </c>
      <c r="Y109" t="s">
        <v>19</v>
      </c>
      <c r="Z109" t="s">
        <v>19</v>
      </c>
      <c r="AA109" t="s">
        <v>19</v>
      </c>
      <c r="AB109" t="s">
        <v>19</v>
      </c>
      <c r="AD109" t="s">
        <v>19</v>
      </c>
      <c r="AF109" t="s">
        <v>19</v>
      </c>
      <c r="AG109" t="s">
        <v>19</v>
      </c>
      <c r="AH109" t="s">
        <v>19</v>
      </c>
      <c r="AI109" t="s">
        <v>19</v>
      </c>
      <c r="AJ109" t="s">
        <v>19</v>
      </c>
      <c r="AK109" t="s">
        <v>19</v>
      </c>
      <c r="AL109" t="s">
        <v>19</v>
      </c>
      <c r="AM109" t="s">
        <v>19</v>
      </c>
      <c r="AN109" t="s">
        <v>19</v>
      </c>
      <c r="AO109" t="s">
        <v>19</v>
      </c>
      <c r="AP109" t="s">
        <v>19</v>
      </c>
      <c r="AQ109" t="s">
        <v>19</v>
      </c>
    </row>
    <row r="110" spans="1:43" x14ac:dyDescent="0.3">
      <c r="A110">
        <v>957</v>
      </c>
      <c r="B110" t="s">
        <v>365</v>
      </c>
      <c r="D110">
        <v>0</v>
      </c>
      <c r="E110">
        <v>0</v>
      </c>
      <c r="F110">
        <v>0</v>
      </c>
      <c r="G110">
        <v>0</v>
      </c>
      <c r="H110">
        <v>0</v>
      </c>
      <c r="I110">
        <v>0</v>
      </c>
      <c r="J110">
        <v>0</v>
      </c>
      <c r="K110">
        <v>0</v>
      </c>
      <c r="L110">
        <v>0</v>
      </c>
      <c r="M110">
        <v>0</v>
      </c>
      <c r="N110">
        <v>0</v>
      </c>
      <c r="O110">
        <v>2</v>
      </c>
      <c r="P110">
        <v>0</v>
      </c>
      <c r="Q110">
        <v>0</v>
      </c>
      <c r="R110">
        <v>0</v>
      </c>
      <c r="S110">
        <v>0</v>
      </c>
      <c r="T110">
        <v>0</v>
      </c>
      <c r="U110">
        <v>0</v>
      </c>
      <c r="W110">
        <v>0</v>
      </c>
      <c r="X110">
        <v>4</v>
      </c>
      <c r="Y110">
        <v>0</v>
      </c>
      <c r="Z110">
        <v>0</v>
      </c>
      <c r="AA110">
        <v>0</v>
      </c>
      <c r="AB110">
        <v>0</v>
      </c>
      <c r="AD110">
        <v>0</v>
      </c>
      <c r="AF110">
        <v>0</v>
      </c>
      <c r="AG110">
        <v>0</v>
      </c>
      <c r="AH110">
        <v>0</v>
      </c>
      <c r="AI110">
        <v>0</v>
      </c>
      <c r="AJ110">
        <v>0</v>
      </c>
      <c r="AK110">
        <v>0</v>
      </c>
      <c r="AL110">
        <v>0</v>
      </c>
      <c r="AM110">
        <v>0</v>
      </c>
      <c r="AN110">
        <v>0</v>
      </c>
      <c r="AO110">
        <v>3</v>
      </c>
      <c r="AP110">
        <v>0</v>
      </c>
      <c r="AQ110">
        <v>1</v>
      </c>
    </row>
    <row r="111" spans="1:43" x14ac:dyDescent="0.3">
      <c r="A111">
        <v>958</v>
      </c>
      <c r="B111" t="s">
        <v>753</v>
      </c>
      <c r="D111" t="s">
        <v>407</v>
      </c>
      <c r="E111" t="s">
        <v>19</v>
      </c>
      <c r="F111" t="s">
        <v>19</v>
      </c>
      <c r="G111" t="s">
        <v>19</v>
      </c>
      <c r="H111" t="s">
        <v>19</v>
      </c>
      <c r="I111" t="s">
        <v>19</v>
      </c>
      <c r="J111" t="s">
        <v>19</v>
      </c>
      <c r="K111" t="s">
        <v>19</v>
      </c>
      <c r="L111" t="s">
        <v>19</v>
      </c>
      <c r="M111" t="s">
        <v>19</v>
      </c>
      <c r="N111" t="s">
        <v>19</v>
      </c>
      <c r="O111" t="s">
        <v>20</v>
      </c>
      <c r="P111" t="s">
        <v>19</v>
      </c>
      <c r="Q111" t="s">
        <v>19</v>
      </c>
      <c r="R111" t="s">
        <v>19</v>
      </c>
      <c r="S111" t="s">
        <v>19</v>
      </c>
      <c r="T111" t="s">
        <v>19</v>
      </c>
      <c r="U111" t="s">
        <v>19</v>
      </c>
      <c r="W111" t="s">
        <v>19</v>
      </c>
      <c r="X111" t="s">
        <v>20</v>
      </c>
      <c r="Y111" t="s">
        <v>19</v>
      </c>
      <c r="Z111" t="s">
        <v>19</v>
      </c>
      <c r="AA111" t="s">
        <v>19</v>
      </c>
      <c r="AB111" t="s">
        <v>19</v>
      </c>
      <c r="AD111" t="s">
        <v>19</v>
      </c>
      <c r="AF111" t="s">
        <v>19</v>
      </c>
      <c r="AG111" t="s">
        <v>19</v>
      </c>
      <c r="AH111" t="s">
        <v>19</v>
      </c>
      <c r="AI111" t="s">
        <v>19</v>
      </c>
      <c r="AJ111" t="s">
        <v>19</v>
      </c>
      <c r="AK111" t="s">
        <v>19</v>
      </c>
      <c r="AL111" t="s">
        <v>19</v>
      </c>
      <c r="AM111" t="s">
        <v>19</v>
      </c>
      <c r="AN111" t="s">
        <v>19</v>
      </c>
      <c r="AO111" t="s">
        <v>20</v>
      </c>
      <c r="AP111" t="s">
        <v>19</v>
      </c>
      <c r="AQ111" t="s">
        <v>19</v>
      </c>
    </row>
    <row r="112" spans="1:43" x14ac:dyDescent="0.3">
      <c r="A112">
        <v>959</v>
      </c>
      <c r="B112" t="s">
        <v>366</v>
      </c>
      <c r="D112">
        <v>2</v>
      </c>
      <c r="E112">
        <v>2</v>
      </c>
      <c r="F112">
        <v>3</v>
      </c>
      <c r="G112">
        <v>2</v>
      </c>
      <c r="H112">
        <v>3</v>
      </c>
      <c r="I112">
        <v>3</v>
      </c>
      <c r="J112">
        <v>3</v>
      </c>
      <c r="K112">
        <v>3</v>
      </c>
      <c r="L112">
        <v>2</v>
      </c>
      <c r="M112">
        <v>3</v>
      </c>
      <c r="N112">
        <v>2</v>
      </c>
      <c r="O112">
        <v>3</v>
      </c>
      <c r="P112">
        <v>2</v>
      </c>
      <c r="Q112">
        <v>2</v>
      </c>
      <c r="R112">
        <v>3</v>
      </c>
      <c r="S112">
        <v>3</v>
      </c>
      <c r="T112">
        <v>2</v>
      </c>
      <c r="U112">
        <v>3</v>
      </c>
      <c r="W112">
        <v>3</v>
      </c>
      <c r="X112">
        <v>3</v>
      </c>
      <c r="Y112">
        <v>3</v>
      </c>
      <c r="Z112">
        <v>3</v>
      </c>
      <c r="AA112">
        <v>3</v>
      </c>
      <c r="AB112">
        <v>2</v>
      </c>
      <c r="AD112">
        <v>2</v>
      </c>
      <c r="AF112">
        <v>3</v>
      </c>
      <c r="AG112">
        <v>3</v>
      </c>
      <c r="AH112">
        <v>2</v>
      </c>
      <c r="AI112">
        <v>3</v>
      </c>
      <c r="AJ112">
        <v>2</v>
      </c>
      <c r="AK112">
        <v>3</v>
      </c>
      <c r="AL112">
        <v>2</v>
      </c>
      <c r="AM112">
        <v>2</v>
      </c>
      <c r="AN112">
        <v>2</v>
      </c>
      <c r="AO112">
        <v>3</v>
      </c>
      <c r="AP112">
        <v>3</v>
      </c>
      <c r="AQ112">
        <v>3</v>
      </c>
    </row>
    <row r="113" spans="1:43" x14ac:dyDescent="0.3">
      <c r="A113">
        <v>960</v>
      </c>
      <c r="B113" t="s">
        <v>367</v>
      </c>
      <c r="D113" t="s">
        <v>546</v>
      </c>
      <c r="E113" t="s">
        <v>547</v>
      </c>
      <c r="F113" t="s">
        <v>754</v>
      </c>
      <c r="G113" t="s">
        <v>548</v>
      </c>
      <c r="H113" t="s">
        <v>549</v>
      </c>
      <c r="I113" t="s">
        <v>755</v>
      </c>
      <c r="J113" t="s">
        <v>433</v>
      </c>
      <c r="K113" t="s">
        <v>756</v>
      </c>
      <c r="L113" t="s">
        <v>550</v>
      </c>
      <c r="M113" t="s">
        <v>551</v>
      </c>
      <c r="N113" t="s">
        <v>552</v>
      </c>
      <c r="O113" t="s">
        <v>936</v>
      </c>
      <c r="P113" t="s">
        <v>553</v>
      </c>
      <c r="Q113" t="s">
        <v>554</v>
      </c>
      <c r="R113" t="s">
        <v>757</v>
      </c>
      <c r="S113" t="s">
        <v>556</v>
      </c>
      <c r="T113" t="s">
        <v>557</v>
      </c>
      <c r="U113" t="s">
        <v>758</v>
      </c>
      <c r="W113" t="s">
        <v>558</v>
      </c>
      <c r="X113" t="s">
        <v>937</v>
      </c>
      <c r="Y113" t="s">
        <v>559</v>
      </c>
      <c r="Z113" t="s">
        <v>560</v>
      </c>
      <c r="AA113" t="s">
        <v>759</v>
      </c>
      <c r="AB113" t="s">
        <v>561</v>
      </c>
      <c r="AD113" t="s">
        <v>555</v>
      </c>
      <c r="AF113" t="s">
        <v>562</v>
      </c>
      <c r="AG113" t="s">
        <v>563</v>
      </c>
      <c r="AH113" t="s">
        <v>938</v>
      </c>
      <c r="AI113" t="s">
        <v>564</v>
      </c>
      <c r="AJ113" t="s">
        <v>565</v>
      </c>
      <c r="AK113" t="s">
        <v>566</v>
      </c>
      <c r="AL113" t="s">
        <v>567</v>
      </c>
      <c r="AM113" t="s">
        <v>568</v>
      </c>
      <c r="AN113" t="s">
        <v>569</v>
      </c>
      <c r="AO113" t="s">
        <v>760</v>
      </c>
      <c r="AP113" t="s">
        <v>570</v>
      </c>
      <c r="AQ113" t="s">
        <v>571</v>
      </c>
    </row>
    <row r="114" spans="1:43" x14ac:dyDescent="0.3">
      <c r="A114">
        <v>962</v>
      </c>
      <c r="B114" t="s">
        <v>368</v>
      </c>
      <c r="D114" t="s">
        <v>761</v>
      </c>
      <c r="E114" t="s">
        <v>370</v>
      </c>
      <c r="F114" t="s">
        <v>762</v>
      </c>
      <c r="G114" t="s">
        <v>370</v>
      </c>
      <c r="H114" t="s">
        <v>572</v>
      </c>
      <c r="I114" t="s">
        <v>370</v>
      </c>
      <c r="J114" t="s">
        <v>370</v>
      </c>
      <c r="K114" t="s">
        <v>369</v>
      </c>
      <c r="L114" t="s">
        <v>371</v>
      </c>
      <c r="M114" t="s">
        <v>434</v>
      </c>
      <c r="N114" t="s">
        <v>370</v>
      </c>
      <c r="O114" t="s">
        <v>370</v>
      </c>
      <c r="P114" t="s">
        <v>370</v>
      </c>
      <c r="Q114" t="s">
        <v>370</v>
      </c>
      <c r="R114" t="s">
        <v>370</v>
      </c>
      <c r="S114" t="s">
        <v>437</v>
      </c>
      <c r="T114" t="s">
        <v>370</v>
      </c>
      <c r="U114" t="s">
        <v>434</v>
      </c>
      <c r="W114" t="s">
        <v>370</v>
      </c>
      <c r="X114" t="s">
        <v>939</v>
      </c>
      <c r="Y114" t="s">
        <v>573</v>
      </c>
      <c r="Z114" t="s">
        <v>574</v>
      </c>
      <c r="AA114" t="s">
        <v>370</v>
      </c>
      <c r="AB114" t="s">
        <v>435</v>
      </c>
      <c r="AD114" t="s">
        <v>369</v>
      </c>
      <c r="AF114" t="s">
        <v>575</v>
      </c>
      <c r="AG114" t="s">
        <v>641</v>
      </c>
      <c r="AH114" t="s">
        <v>940</v>
      </c>
      <c r="AI114" t="s">
        <v>437</v>
      </c>
      <c r="AJ114" t="s">
        <v>370</v>
      </c>
      <c r="AK114" t="s">
        <v>369</v>
      </c>
      <c r="AL114" t="s">
        <v>437</v>
      </c>
      <c r="AM114" t="s">
        <v>437</v>
      </c>
      <c r="AN114" t="s">
        <v>370</v>
      </c>
      <c r="AO114" t="s">
        <v>369</v>
      </c>
      <c r="AP114" t="s">
        <v>436</v>
      </c>
      <c r="AQ114" t="s">
        <v>640</v>
      </c>
    </row>
    <row r="115" spans="1:43" x14ac:dyDescent="0.3">
      <c r="A115">
        <v>964</v>
      </c>
      <c r="B115" t="s">
        <v>373</v>
      </c>
      <c r="D115" t="s">
        <v>763</v>
      </c>
      <c r="E115" t="s">
        <v>764</v>
      </c>
      <c r="F115" t="s">
        <v>765</v>
      </c>
      <c r="G115" t="s">
        <v>766</v>
      </c>
      <c r="H115" t="s">
        <v>767</v>
      </c>
      <c r="I115" t="s">
        <v>765</v>
      </c>
      <c r="J115" t="s">
        <v>768</v>
      </c>
      <c r="K115" t="s">
        <v>765</v>
      </c>
      <c r="L115" t="s">
        <v>769</v>
      </c>
      <c r="M115" t="s">
        <v>765</v>
      </c>
      <c r="N115" t="s">
        <v>770</v>
      </c>
      <c r="O115" t="s">
        <v>941</v>
      </c>
      <c r="P115" t="s">
        <v>771</v>
      </c>
      <c r="Q115" t="s">
        <v>772</v>
      </c>
      <c r="R115" t="s">
        <v>773</v>
      </c>
      <c r="S115" t="s">
        <v>774</v>
      </c>
      <c r="T115" t="s">
        <v>775</v>
      </c>
      <c r="U115" t="s">
        <v>776</v>
      </c>
      <c r="W115" t="s">
        <v>777</v>
      </c>
      <c r="X115" t="s">
        <v>942</v>
      </c>
      <c r="Y115" t="s">
        <v>772</v>
      </c>
      <c r="Z115" t="s">
        <v>772</v>
      </c>
      <c r="AA115" t="s">
        <v>778</v>
      </c>
      <c r="AB115" t="s">
        <v>779</v>
      </c>
      <c r="AD115" t="s">
        <v>780</v>
      </c>
      <c r="AF115" t="s">
        <v>781</v>
      </c>
      <c r="AG115" t="s">
        <v>782</v>
      </c>
      <c r="AH115" t="s">
        <v>943</v>
      </c>
      <c r="AI115" t="s">
        <v>777</v>
      </c>
      <c r="AJ115" t="s">
        <v>783</v>
      </c>
      <c r="AK115" t="s">
        <v>776</v>
      </c>
      <c r="AL115" t="s">
        <v>777</v>
      </c>
      <c r="AM115" t="s">
        <v>777</v>
      </c>
      <c r="AN115" t="s">
        <v>784</v>
      </c>
      <c r="AO115" t="s">
        <v>785</v>
      </c>
      <c r="AP115" t="s">
        <v>786</v>
      </c>
      <c r="AQ115" t="s">
        <v>787</v>
      </c>
    </row>
    <row r="116" spans="1:43" x14ac:dyDescent="0.3">
      <c r="A116">
        <v>966</v>
      </c>
      <c r="B116" t="s">
        <v>374</v>
      </c>
      <c r="D116" t="s">
        <v>577</v>
      </c>
      <c r="E116" t="s">
        <v>788</v>
      </c>
      <c r="F116" t="s">
        <v>789</v>
      </c>
      <c r="G116" t="s">
        <v>580</v>
      </c>
      <c r="H116" t="s">
        <v>581</v>
      </c>
      <c r="I116" t="s">
        <v>582</v>
      </c>
      <c r="J116" t="s">
        <v>438</v>
      </c>
      <c r="K116" t="s">
        <v>583</v>
      </c>
      <c r="L116" t="s">
        <v>584</v>
      </c>
      <c r="M116" t="s">
        <v>585</v>
      </c>
      <c r="N116" t="s">
        <v>586</v>
      </c>
      <c r="O116" t="s">
        <v>587</v>
      </c>
      <c r="P116" t="s">
        <v>588</v>
      </c>
      <c r="Q116" t="s">
        <v>589</v>
      </c>
      <c r="R116" t="s">
        <v>590</v>
      </c>
      <c r="S116" t="s">
        <v>591</v>
      </c>
      <c r="T116" t="s">
        <v>592</v>
      </c>
      <c r="U116" t="s">
        <v>642</v>
      </c>
      <c r="W116" t="s">
        <v>593</v>
      </c>
      <c r="X116" t="s">
        <v>944</v>
      </c>
      <c r="Y116" t="s">
        <v>594</v>
      </c>
      <c r="Z116" t="s">
        <v>595</v>
      </c>
      <c r="AA116" t="s">
        <v>596</v>
      </c>
      <c r="AB116" t="s">
        <v>597</v>
      </c>
      <c r="AD116" t="s">
        <v>590</v>
      </c>
      <c r="AF116" t="s">
        <v>598</v>
      </c>
      <c r="AG116" t="s">
        <v>599</v>
      </c>
      <c r="AH116" t="s">
        <v>656</v>
      </c>
      <c r="AI116" t="s">
        <v>600</v>
      </c>
      <c r="AJ116" t="s">
        <v>601</v>
      </c>
      <c r="AK116" t="s">
        <v>602</v>
      </c>
      <c r="AL116" t="s">
        <v>603</v>
      </c>
      <c r="AM116" t="s">
        <v>604</v>
      </c>
      <c r="AN116" t="s">
        <v>605</v>
      </c>
      <c r="AO116" t="s">
        <v>606</v>
      </c>
      <c r="AP116" t="s">
        <v>607</v>
      </c>
      <c r="AQ116" t="s">
        <v>608</v>
      </c>
    </row>
    <row r="117" spans="1:43" x14ac:dyDescent="0.3">
      <c r="A117">
        <v>968</v>
      </c>
      <c r="B117" t="s">
        <v>375</v>
      </c>
      <c r="D117" t="s">
        <v>609</v>
      </c>
      <c r="E117" t="s">
        <v>610</v>
      </c>
      <c r="F117" t="s">
        <v>790</v>
      </c>
      <c r="G117" t="s">
        <v>611</v>
      </c>
      <c r="H117" t="s">
        <v>612</v>
      </c>
      <c r="I117" t="s">
        <v>791</v>
      </c>
      <c r="J117" t="s">
        <v>439</v>
      </c>
      <c r="K117" t="s">
        <v>792</v>
      </c>
      <c r="L117" t="s">
        <v>613</v>
      </c>
      <c r="M117" t="s">
        <v>793</v>
      </c>
      <c r="N117" t="s">
        <v>615</v>
      </c>
      <c r="O117" t="s">
        <v>616</v>
      </c>
      <c r="P117" t="s">
        <v>617</v>
      </c>
      <c r="Q117" t="s">
        <v>618</v>
      </c>
      <c r="R117" t="s">
        <v>619</v>
      </c>
      <c r="S117" t="s">
        <v>620</v>
      </c>
      <c r="T117" t="s">
        <v>621</v>
      </c>
      <c r="U117" t="s">
        <v>794</v>
      </c>
      <c r="W117" t="s">
        <v>795</v>
      </c>
      <c r="X117" t="s">
        <v>860</v>
      </c>
      <c r="Y117" t="s">
        <v>622</v>
      </c>
      <c r="Z117" t="s">
        <v>623</v>
      </c>
      <c r="AA117" t="s">
        <v>796</v>
      </c>
      <c r="AB117" t="s">
        <v>797</v>
      </c>
      <c r="AD117" t="s">
        <v>619</v>
      </c>
      <c r="AF117" t="s">
        <v>624</v>
      </c>
      <c r="AG117" t="s">
        <v>625</v>
      </c>
      <c r="AH117" t="s">
        <v>945</v>
      </c>
      <c r="AI117" t="s">
        <v>626</v>
      </c>
      <c r="AJ117" t="s">
        <v>627</v>
      </c>
      <c r="AK117" t="s">
        <v>798</v>
      </c>
      <c r="AL117" t="s">
        <v>799</v>
      </c>
      <c r="AM117" t="s">
        <v>629</v>
      </c>
      <c r="AN117" t="s">
        <v>630</v>
      </c>
      <c r="AO117" t="s">
        <v>800</v>
      </c>
      <c r="AP117" t="s">
        <v>631</v>
      </c>
      <c r="AQ117" t="s">
        <v>632</v>
      </c>
    </row>
    <row r="118" spans="1:43" x14ac:dyDescent="0.3">
      <c r="A118">
        <v>973</v>
      </c>
      <c r="B118" t="s">
        <v>801</v>
      </c>
      <c r="D118">
        <v>0</v>
      </c>
      <c r="E118">
        <v>0</v>
      </c>
      <c r="F118">
        <v>0</v>
      </c>
      <c r="G118">
        <v>0</v>
      </c>
      <c r="H118">
        <v>0</v>
      </c>
      <c r="I118">
        <v>0</v>
      </c>
      <c r="J118">
        <v>0</v>
      </c>
      <c r="K118">
        <v>0</v>
      </c>
      <c r="L118">
        <v>0</v>
      </c>
      <c r="M118">
        <v>0</v>
      </c>
      <c r="N118">
        <v>0</v>
      </c>
      <c r="O118">
        <v>0</v>
      </c>
      <c r="P118">
        <v>0</v>
      </c>
      <c r="Q118">
        <v>0</v>
      </c>
      <c r="R118">
        <v>0</v>
      </c>
      <c r="S118">
        <v>0</v>
      </c>
      <c r="T118">
        <v>0</v>
      </c>
      <c r="U118">
        <v>0</v>
      </c>
      <c r="W118">
        <v>0</v>
      </c>
      <c r="X118">
        <v>0</v>
      </c>
      <c r="Y118">
        <v>0</v>
      </c>
      <c r="Z118">
        <v>0</v>
      </c>
      <c r="AA118">
        <v>0</v>
      </c>
      <c r="AB118">
        <v>0</v>
      </c>
      <c r="AD118">
        <v>0</v>
      </c>
      <c r="AF118">
        <v>0</v>
      </c>
      <c r="AG118">
        <v>0</v>
      </c>
      <c r="AH118">
        <v>0</v>
      </c>
      <c r="AI118">
        <v>0</v>
      </c>
      <c r="AJ118">
        <v>0</v>
      </c>
      <c r="AK118">
        <v>0</v>
      </c>
      <c r="AL118">
        <v>0</v>
      </c>
      <c r="AM118">
        <v>0</v>
      </c>
      <c r="AN118">
        <v>0</v>
      </c>
      <c r="AO118">
        <v>0</v>
      </c>
      <c r="AP118">
        <v>0</v>
      </c>
      <c r="AQ118">
        <v>0</v>
      </c>
    </row>
    <row r="119" spans="1:43" x14ac:dyDescent="0.3">
      <c r="A119">
        <v>974</v>
      </c>
      <c r="B119" t="s">
        <v>802</v>
      </c>
      <c r="D119">
        <v>2</v>
      </c>
      <c r="E119">
        <v>2</v>
      </c>
      <c r="F119">
        <v>3</v>
      </c>
      <c r="G119">
        <v>2</v>
      </c>
      <c r="H119">
        <v>3</v>
      </c>
      <c r="I119">
        <v>3</v>
      </c>
      <c r="J119">
        <v>3</v>
      </c>
      <c r="K119">
        <v>3</v>
      </c>
      <c r="L119">
        <v>2</v>
      </c>
      <c r="M119">
        <v>3</v>
      </c>
      <c r="N119">
        <v>2</v>
      </c>
      <c r="O119">
        <v>3</v>
      </c>
      <c r="P119">
        <v>2</v>
      </c>
      <c r="Q119">
        <v>2</v>
      </c>
      <c r="R119">
        <v>3</v>
      </c>
      <c r="S119">
        <v>3</v>
      </c>
      <c r="T119">
        <v>2</v>
      </c>
      <c r="U119">
        <v>3</v>
      </c>
      <c r="W119">
        <v>3</v>
      </c>
      <c r="X119">
        <v>3</v>
      </c>
      <c r="Y119">
        <v>3</v>
      </c>
      <c r="Z119">
        <v>3</v>
      </c>
      <c r="AA119">
        <v>3</v>
      </c>
      <c r="AB119">
        <v>2</v>
      </c>
      <c r="AD119">
        <v>2</v>
      </c>
      <c r="AF119">
        <v>3</v>
      </c>
      <c r="AG119">
        <v>3</v>
      </c>
      <c r="AH119">
        <v>2</v>
      </c>
      <c r="AI119">
        <v>3</v>
      </c>
      <c r="AJ119">
        <v>2</v>
      </c>
      <c r="AK119">
        <v>3</v>
      </c>
      <c r="AL119">
        <v>2</v>
      </c>
      <c r="AM119">
        <v>2</v>
      </c>
      <c r="AN119">
        <v>2</v>
      </c>
      <c r="AO119">
        <v>3</v>
      </c>
      <c r="AP119">
        <v>3</v>
      </c>
      <c r="AQ119">
        <v>2</v>
      </c>
    </row>
    <row r="120" spans="1:43" x14ac:dyDescent="0.3">
      <c r="A120">
        <v>975</v>
      </c>
      <c r="B120" t="s">
        <v>238</v>
      </c>
      <c r="D120">
        <v>2</v>
      </c>
      <c r="E120">
        <v>2</v>
      </c>
      <c r="F120">
        <v>2</v>
      </c>
      <c r="G120">
        <v>2</v>
      </c>
      <c r="H120">
        <v>2</v>
      </c>
      <c r="I120">
        <v>2</v>
      </c>
      <c r="J120">
        <v>2</v>
      </c>
      <c r="K120">
        <v>2</v>
      </c>
      <c r="L120">
        <v>1</v>
      </c>
      <c r="M120">
        <v>2</v>
      </c>
      <c r="N120">
        <v>1</v>
      </c>
      <c r="O120">
        <v>1</v>
      </c>
      <c r="P120">
        <v>1</v>
      </c>
      <c r="Q120">
        <v>2</v>
      </c>
      <c r="R120">
        <v>2</v>
      </c>
      <c r="S120">
        <v>1</v>
      </c>
      <c r="T120">
        <v>2</v>
      </c>
      <c r="U120">
        <v>1</v>
      </c>
      <c r="W120">
        <v>2</v>
      </c>
      <c r="X120">
        <v>1</v>
      </c>
      <c r="Y120">
        <v>2</v>
      </c>
      <c r="Z120">
        <v>2</v>
      </c>
      <c r="AA120">
        <v>1</v>
      </c>
      <c r="AB120">
        <v>1</v>
      </c>
      <c r="AD120">
        <v>1</v>
      </c>
      <c r="AF120">
        <v>2</v>
      </c>
      <c r="AG120">
        <v>2</v>
      </c>
      <c r="AH120">
        <v>1</v>
      </c>
      <c r="AI120">
        <v>2</v>
      </c>
      <c r="AJ120">
        <v>2</v>
      </c>
      <c r="AK120">
        <v>2</v>
      </c>
      <c r="AL120">
        <v>2</v>
      </c>
      <c r="AM120">
        <v>2</v>
      </c>
      <c r="AN120">
        <v>1</v>
      </c>
      <c r="AO120">
        <v>1</v>
      </c>
      <c r="AP120">
        <v>1</v>
      </c>
      <c r="AQ120">
        <v>1</v>
      </c>
    </row>
    <row r="121" spans="1:43" x14ac:dyDescent="0.3">
      <c r="A121">
        <v>979</v>
      </c>
      <c r="B121" t="s">
        <v>803</v>
      </c>
      <c r="D121">
        <v>1</v>
      </c>
      <c r="E121">
        <v>2</v>
      </c>
      <c r="F121">
        <v>1</v>
      </c>
      <c r="G121">
        <v>1</v>
      </c>
      <c r="H121">
        <v>1</v>
      </c>
      <c r="I121">
        <v>1</v>
      </c>
      <c r="J121">
        <v>1</v>
      </c>
      <c r="K121">
        <v>1</v>
      </c>
      <c r="L121">
        <v>1</v>
      </c>
      <c r="M121">
        <v>1</v>
      </c>
      <c r="N121">
        <v>1</v>
      </c>
      <c r="O121">
        <v>2</v>
      </c>
      <c r="P121">
        <v>1</v>
      </c>
      <c r="Q121">
        <v>1</v>
      </c>
      <c r="R121">
        <v>1</v>
      </c>
      <c r="S121">
        <v>2</v>
      </c>
      <c r="T121">
        <v>1</v>
      </c>
      <c r="U121">
        <v>1</v>
      </c>
      <c r="W121">
        <v>1</v>
      </c>
      <c r="X121">
        <v>2</v>
      </c>
      <c r="Y121">
        <v>1</v>
      </c>
      <c r="Z121">
        <v>1</v>
      </c>
      <c r="AA121">
        <v>2</v>
      </c>
      <c r="AB121">
        <v>1</v>
      </c>
      <c r="AD121">
        <v>2</v>
      </c>
      <c r="AF121">
        <v>1</v>
      </c>
      <c r="AG121">
        <v>1</v>
      </c>
      <c r="AH121">
        <v>2</v>
      </c>
      <c r="AI121">
        <v>1</v>
      </c>
      <c r="AJ121">
        <v>1</v>
      </c>
      <c r="AK121">
        <v>1</v>
      </c>
      <c r="AL121">
        <v>1</v>
      </c>
      <c r="AM121">
        <v>1</v>
      </c>
      <c r="AN121">
        <v>1</v>
      </c>
      <c r="AO121">
        <v>2</v>
      </c>
      <c r="AP121">
        <v>2</v>
      </c>
      <c r="AQ121">
        <v>1</v>
      </c>
    </row>
    <row r="122" spans="1:43" x14ac:dyDescent="0.3">
      <c r="A122">
        <v>980</v>
      </c>
      <c r="B122" t="s">
        <v>234</v>
      </c>
      <c r="D122" t="s">
        <v>771</v>
      </c>
      <c r="E122" t="s">
        <v>764</v>
      </c>
      <c r="F122" t="s">
        <v>804</v>
      </c>
      <c r="G122" t="s">
        <v>804</v>
      </c>
      <c r="H122" t="s">
        <v>804</v>
      </c>
      <c r="I122" t="s">
        <v>804</v>
      </c>
      <c r="J122" t="s">
        <v>805</v>
      </c>
      <c r="K122" t="s">
        <v>806</v>
      </c>
      <c r="L122" t="s">
        <v>807</v>
      </c>
      <c r="M122" t="s">
        <v>804</v>
      </c>
      <c r="N122" t="s">
        <v>804</v>
      </c>
      <c r="O122" t="s">
        <v>946</v>
      </c>
      <c r="P122" t="s">
        <v>808</v>
      </c>
      <c r="Q122" t="s">
        <v>804</v>
      </c>
      <c r="R122" t="s">
        <v>809</v>
      </c>
      <c r="S122" t="s">
        <v>810</v>
      </c>
      <c r="T122" t="s">
        <v>811</v>
      </c>
      <c r="U122" t="s">
        <v>751</v>
      </c>
      <c r="W122" t="s">
        <v>804</v>
      </c>
      <c r="X122" t="s">
        <v>947</v>
      </c>
      <c r="Y122" t="s">
        <v>804</v>
      </c>
      <c r="Z122" t="s">
        <v>804</v>
      </c>
      <c r="AA122" t="s">
        <v>812</v>
      </c>
      <c r="AB122" t="s">
        <v>813</v>
      </c>
      <c r="AD122" t="s">
        <v>814</v>
      </c>
      <c r="AF122" t="s">
        <v>804</v>
      </c>
      <c r="AG122" t="s">
        <v>804</v>
      </c>
      <c r="AH122" t="s">
        <v>948</v>
      </c>
      <c r="AI122" t="s">
        <v>814</v>
      </c>
      <c r="AJ122" t="s">
        <v>804</v>
      </c>
      <c r="AK122" t="s">
        <v>804</v>
      </c>
      <c r="AL122" t="s">
        <v>806</v>
      </c>
      <c r="AM122" t="s">
        <v>806</v>
      </c>
      <c r="AN122" t="s">
        <v>815</v>
      </c>
      <c r="AO122" t="s">
        <v>816</v>
      </c>
      <c r="AP122" t="s">
        <v>817</v>
      </c>
      <c r="AQ122" t="s">
        <v>813</v>
      </c>
    </row>
    <row r="123" spans="1:43" x14ac:dyDescent="0.3">
      <c r="A123">
        <v>995</v>
      </c>
      <c r="B123" t="s">
        <v>818</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Y123">
        <v>0</v>
      </c>
      <c r="Z123">
        <v>0</v>
      </c>
      <c r="AA123">
        <v>0</v>
      </c>
      <c r="AB123">
        <v>0</v>
      </c>
      <c r="AC123">
        <v>0</v>
      </c>
      <c r="AD123">
        <v>0</v>
      </c>
      <c r="AF123">
        <v>0</v>
      </c>
      <c r="AG123">
        <v>0</v>
      </c>
      <c r="AH123">
        <v>0</v>
      </c>
      <c r="AI123">
        <v>0</v>
      </c>
      <c r="AJ123">
        <v>0</v>
      </c>
      <c r="AK123">
        <v>0</v>
      </c>
      <c r="AL123">
        <v>0</v>
      </c>
      <c r="AM123">
        <v>0</v>
      </c>
      <c r="AN123">
        <v>0</v>
      </c>
      <c r="AO123">
        <v>0</v>
      </c>
      <c r="AP123">
        <v>0</v>
      </c>
      <c r="AQ123">
        <v>0</v>
      </c>
    </row>
    <row r="124" spans="1:43" x14ac:dyDescent="0.3">
      <c r="A124">
        <v>996</v>
      </c>
      <c r="B124" t="s">
        <v>819</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Y124">
        <v>0</v>
      </c>
      <c r="Z124">
        <v>0</v>
      </c>
      <c r="AA124">
        <v>0</v>
      </c>
      <c r="AB124">
        <v>0</v>
      </c>
      <c r="AC124">
        <v>0</v>
      </c>
      <c r="AD124">
        <v>0</v>
      </c>
      <c r="AF124">
        <v>0</v>
      </c>
      <c r="AG124">
        <v>0</v>
      </c>
      <c r="AH124">
        <v>0</v>
      </c>
      <c r="AI124">
        <v>0</v>
      </c>
      <c r="AJ124">
        <v>0</v>
      </c>
      <c r="AK124">
        <v>0</v>
      </c>
      <c r="AL124">
        <v>0</v>
      </c>
      <c r="AM124">
        <v>0</v>
      </c>
      <c r="AN124">
        <v>0</v>
      </c>
      <c r="AO124">
        <v>0</v>
      </c>
      <c r="AP124">
        <v>0</v>
      </c>
      <c r="AQ124">
        <v>0</v>
      </c>
    </row>
    <row r="125" spans="1:43" x14ac:dyDescent="0.3">
      <c r="A125">
        <v>998</v>
      </c>
      <c r="B125" t="s">
        <v>106</v>
      </c>
      <c r="D125">
        <v>60</v>
      </c>
      <c r="E125">
        <v>60</v>
      </c>
      <c r="F125">
        <v>60</v>
      </c>
      <c r="G125">
        <v>60</v>
      </c>
      <c r="H125">
        <v>60</v>
      </c>
      <c r="I125">
        <v>60</v>
      </c>
      <c r="J125">
        <v>60</v>
      </c>
      <c r="K125">
        <v>60</v>
      </c>
      <c r="L125">
        <v>60</v>
      </c>
      <c r="M125">
        <v>60</v>
      </c>
      <c r="N125">
        <v>60</v>
      </c>
      <c r="O125">
        <v>60</v>
      </c>
      <c r="P125">
        <v>60</v>
      </c>
      <c r="Q125">
        <v>60</v>
      </c>
      <c r="R125">
        <v>60</v>
      </c>
      <c r="S125">
        <v>60</v>
      </c>
      <c r="T125">
        <v>60</v>
      </c>
      <c r="U125">
        <v>60</v>
      </c>
      <c r="V125">
        <v>60</v>
      </c>
      <c r="W125">
        <v>60</v>
      </c>
      <c r="X125">
        <v>60</v>
      </c>
      <c r="Y125">
        <v>60</v>
      </c>
      <c r="Z125">
        <v>60</v>
      </c>
      <c r="AA125">
        <v>60</v>
      </c>
      <c r="AB125">
        <v>60</v>
      </c>
      <c r="AC125">
        <v>60</v>
      </c>
      <c r="AD125">
        <v>60</v>
      </c>
      <c r="AE125">
        <v>60</v>
      </c>
      <c r="AF125">
        <v>60</v>
      </c>
      <c r="AG125">
        <v>60</v>
      </c>
      <c r="AH125">
        <v>60</v>
      </c>
      <c r="AI125">
        <v>60</v>
      </c>
      <c r="AJ125">
        <v>60</v>
      </c>
      <c r="AK125">
        <v>60</v>
      </c>
      <c r="AL125">
        <v>60</v>
      </c>
      <c r="AM125">
        <v>60</v>
      </c>
      <c r="AN125">
        <v>60</v>
      </c>
      <c r="AO125">
        <v>60</v>
      </c>
      <c r="AP125">
        <v>60</v>
      </c>
      <c r="AQ125">
        <v>60</v>
      </c>
    </row>
    <row r="126" spans="1:43" x14ac:dyDescent="0.3">
      <c r="A126">
        <v>999</v>
      </c>
      <c r="B126" t="s">
        <v>107</v>
      </c>
      <c r="D126">
        <v>602182</v>
      </c>
      <c r="E126">
        <v>601701</v>
      </c>
      <c r="F126">
        <v>601702</v>
      </c>
      <c r="G126">
        <v>601703</v>
      </c>
      <c r="H126">
        <v>604187</v>
      </c>
      <c r="I126">
        <v>601707</v>
      </c>
      <c r="J126">
        <v>601708</v>
      </c>
      <c r="K126">
        <v>602352</v>
      </c>
      <c r="L126">
        <v>60952</v>
      </c>
      <c r="M126">
        <v>601717</v>
      </c>
      <c r="N126">
        <v>601719</v>
      </c>
      <c r="O126">
        <v>601720</v>
      </c>
      <c r="P126">
        <v>601723</v>
      </c>
      <c r="Q126">
        <v>601781</v>
      </c>
      <c r="R126">
        <v>601782</v>
      </c>
      <c r="S126">
        <v>601724</v>
      </c>
      <c r="T126">
        <v>601726</v>
      </c>
      <c r="U126">
        <v>602154</v>
      </c>
      <c r="V126">
        <v>604030</v>
      </c>
      <c r="W126">
        <v>601738</v>
      </c>
      <c r="X126">
        <v>601744</v>
      </c>
      <c r="Y126">
        <v>601745</v>
      </c>
      <c r="Z126">
        <v>601746</v>
      </c>
      <c r="AA126">
        <v>601748</v>
      </c>
      <c r="AB126">
        <v>601790</v>
      </c>
      <c r="AC126">
        <v>602369</v>
      </c>
      <c r="AD126">
        <v>601760</v>
      </c>
      <c r="AE126">
        <v>601761</v>
      </c>
      <c r="AF126">
        <v>601797</v>
      </c>
      <c r="AG126">
        <v>601764</v>
      </c>
      <c r="AH126">
        <v>591618</v>
      </c>
      <c r="AI126">
        <v>602389</v>
      </c>
      <c r="AJ126">
        <v>601765</v>
      </c>
      <c r="AK126">
        <v>602178</v>
      </c>
      <c r="AL126">
        <v>602390</v>
      </c>
      <c r="AM126">
        <v>602391</v>
      </c>
      <c r="AN126">
        <v>602414</v>
      </c>
      <c r="AO126">
        <v>602395</v>
      </c>
      <c r="AP126">
        <v>602333</v>
      </c>
      <c r="AQ126">
        <v>601774</v>
      </c>
    </row>
    <row r="127" spans="1:43" x14ac:dyDescent="0.3">
      <c r="A127">
        <v>1052</v>
      </c>
      <c r="B127" t="s">
        <v>820</v>
      </c>
      <c r="D127">
        <v>0</v>
      </c>
      <c r="E127">
        <v>0</v>
      </c>
      <c r="F127">
        <v>0</v>
      </c>
      <c r="G127">
        <v>0</v>
      </c>
      <c r="H127">
        <v>0</v>
      </c>
      <c r="I127">
        <v>0</v>
      </c>
      <c r="J127">
        <v>0</v>
      </c>
      <c r="K127">
        <v>0</v>
      </c>
      <c r="L127">
        <v>0</v>
      </c>
      <c r="M127">
        <v>0</v>
      </c>
      <c r="N127">
        <v>0</v>
      </c>
      <c r="O127">
        <v>0</v>
      </c>
      <c r="P127">
        <v>0</v>
      </c>
      <c r="Q127">
        <v>0</v>
      </c>
      <c r="R127">
        <v>0</v>
      </c>
      <c r="S127">
        <v>0</v>
      </c>
      <c r="T127">
        <v>0</v>
      </c>
      <c r="U127">
        <v>0</v>
      </c>
      <c r="W127">
        <v>0</v>
      </c>
      <c r="X127">
        <v>0</v>
      </c>
      <c r="Y127">
        <v>0</v>
      </c>
      <c r="Z127">
        <v>0</v>
      </c>
      <c r="AA127">
        <v>0</v>
      </c>
      <c r="AB127">
        <v>0</v>
      </c>
      <c r="AD127">
        <v>0</v>
      </c>
      <c r="AF127">
        <v>0</v>
      </c>
      <c r="AG127">
        <v>-721903</v>
      </c>
      <c r="AH127">
        <v>0</v>
      </c>
      <c r="AI127">
        <v>0</v>
      </c>
      <c r="AJ127">
        <v>0</v>
      </c>
      <c r="AK127">
        <v>0</v>
      </c>
      <c r="AL127">
        <v>0</v>
      </c>
      <c r="AM127">
        <v>0</v>
      </c>
      <c r="AN127">
        <v>0</v>
      </c>
      <c r="AO127">
        <v>0</v>
      </c>
      <c r="AP127">
        <v>0</v>
      </c>
      <c r="AQ127">
        <v>0</v>
      </c>
    </row>
    <row r="128" spans="1:43" x14ac:dyDescent="0.3">
      <c r="A128">
        <v>1058</v>
      </c>
      <c r="B128" t="s">
        <v>419</v>
      </c>
      <c r="D128">
        <v>2</v>
      </c>
      <c r="E128">
        <v>2</v>
      </c>
      <c r="F128">
        <v>2</v>
      </c>
      <c r="G128">
        <v>2</v>
      </c>
      <c r="H128">
        <v>2</v>
      </c>
      <c r="I128">
        <v>2</v>
      </c>
      <c r="J128">
        <v>2</v>
      </c>
      <c r="K128">
        <v>2</v>
      </c>
      <c r="L128">
        <v>2</v>
      </c>
      <c r="M128">
        <v>2</v>
      </c>
      <c r="N128">
        <v>2</v>
      </c>
      <c r="O128">
        <v>1</v>
      </c>
      <c r="P128">
        <v>1</v>
      </c>
      <c r="Q128">
        <v>2</v>
      </c>
      <c r="R128">
        <v>2</v>
      </c>
      <c r="S128">
        <v>2</v>
      </c>
      <c r="T128">
        <v>2</v>
      </c>
      <c r="U128">
        <v>1</v>
      </c>
      <c r="W128">
        <v>2</v>
      </c>
      <c r="X128">
        <v>1</v>
      </c>
      <c r="Y128">
        <v>2</v>
      </c>
      <c r="Z128">
        <v>2</v>
      </c>
      <c r="AA128">
        <v>2</v>
      </c>
      <c r="AB128">
        <v>2</v>
      </c>
      <c r="AD128">
        <v>2</v>
      </c>
      <c r="AF128">
        <v>2</v>
      </c>
      <c r="AG128">
        <v>2</v>
      </c>
      <c r="AH128">
        <v>2</v>
      </c>
      <c r="AI128">
        <v>2</v>
      </c>
      <c r="AJ128">
        <v>2</v>
      </c>
      <c r="AK128">
        <v>2</v>
      </c>
      <c r="AL128">
        <v>2</v>
      </c>
      <c r="AM128">
        <v>2</v>
      </c>
      <c r="AN128">
        <v>2</v>
      </c>
      <c r="AO128">
        <v>1</v>
      </c>
      <c r="AP128">
        <v>2</v>
      </c>
      <c r="AQ128">
        <v>1</v>
      </c>
    </row>
    <row r="129" spans="1:43" x14ac:dyDescent="0.3">
      <c r="A129">
        <v>1059</v>
      </c>
      <c r="B129" t="s">
        <v>821</v>
      </c>
      <c r="D129">
        <v>1</v>
      </c>
      <c r="E129">
        <v>1</v>
      </c>
      <c r="F129">
        <v>1</v>
      </c>
      <c r="G129">
        <v>1</v>
      </c>
      <c r="H129">
        <v>1</v>
      </c>
      <c r="I129">
        <v>1</v>
      </c>
      <c r="J129">
        <v>1</v>
      </c>
      <c r="K129">
        <v>1</v>
      </c>
      <c r="L129">
        <v>1</v>
      </c>
      <c r="M129">
        <v>1</v>
      </c>
      <c r="N129">
        <v>1</v>
      </c>
      <c r="O129">
        <v>1</v>
      </c>
      <c r="P129">
        <v>1</v>
      </c>
      <c r="Q129">
        <v>1</v>
      </c>
      <c r="R129">
        <v>1</v>
      </c>
      <c r="S129">
        <v>1</v>
      </c>
      <c r="T129">
        <v>1</v>
      </c>
      <c r="U129">
        <v>1</v>
      </c>
      <c r="W129">
        <v>1</v>
      </c>
      <c r="X129">
        <v>1</v>
      </c>
      <c r="Y129">
        <v>1</v>
      </c>
      <c r="Z129">
        <v>1</v>
      </c>
      <c r="AA129">
        <v>1</v>
      </c>
      <c r="AB129">
        <v>1</v>
      </c>
      <c r="AD129">
        <v>1</v>
      </c>
      <c r="AF129">
        <v>2</v>
      </c>
      <c r="AG129">
        <v>1</v>
      </c>
      <c r="AH129">
        <v>1</v>
      </c>
      <c r="AI129">
        <v>1</v>
      </c>
      <c r="AJ129">
        <v>1</v>
      </c>
      <c r="AK129">
        <v>1</v>
      </c>
      <c r="AL129">
        <v>1</v>
      </c>
      <c r="AM129">
        <v>1</v>
      </c>
      <c r="AN129">
        <v>1</v>
      </c>
      <c r="AO129">
        <v>1</v>
      </c>
      <c r="AP129">
        <v>1</v>
      </c>
      <c r="AQ129">
        <v>1</v>
      </c>
    </row>
    <row r="130" spans="1:43" x14ac:dyDescent="0.3">
      <c r="A130">
        <v>1066</v>
      </c>
      <c r="B130" t="s">
        <v>822</v>
      </c>
      <c r="D130" t="s">
        <v>823</v>
      </c>
      <c r="E130" t="s">
        <v>824</v>
      </c>
      <c r="F130" t="s">
        <v>825</v>
      </c>
      <c r="G130" t="s">
        <v>823</v>
      </c>
      <c r="H130" t="s">
        <v>826</v>
      </c>
      <c r="I130" t="s">
        <v>827</v>
      </c>
      <c r="J130" t="s">
        <v>828</v>
      </c>
      <c r="K130" t="s">
        <v>827</v>
      </c>
      <c r="L130" t="s">
        <v>823</v>
      </c>
      <c r="M130" t="s">
        <v>829</v>
      </c>
      <c r="N130" t="s">
        <v>830</v>
      </c>
      <c r="O130" t="s">
        <v>949</v>
      </c>
      <c r="P130" t="s">
        <v>831</v>
      </c>
      <c r="Q130" t="s">
        <v>832</v>
      </c>
      <c r="R130" t="s">
        <v>827</v>
      </c>
      <c r="S130" t="s">
        <v>833</v>
      </c>
      <c r="T130" t="s">
        <v>834</v>
      </c>
      <c r="U130" t="s">
        <v>835</v>
      </c>
      <c r="W130" t="s">
        <v>829</v>
      </c>
      <c r="X130" t="s">
        <v>950</v>
      </c>
      <c r="Y130" t="s">
        <v>832</v>
      </c>
      <c r="Z130" t="s">
        <v>832</v>
      </c>
      <c r="AA130" t="s">
        <v>836</v>
      </c>
      <c r="AB130" t="s">
        <v>837</v>
      </c>
      <c r="AC130" t="s">
        <v>951</v>
      </c>
      <c r="AD130" t="s">
        <v>838</v>
      </c>
      <c r="AF130" t="s">
        <v>839</v>
      </c>
      <c r="AG130" t="s">
        <v>829</v>
      </c>
      <c r="AH130" t="s">
        <v>952</v>
      </c>
      <c r="AI130" t="s">
        <v>827</v>
      </c>
      <c r="AJ130" t="s">
        <v>840</v>
      </c>
      <c r="AK130" t="s">
        <v>835</v>
      </c>
      <c r="AL130" t="s">
        <v>829</v>
      </c>
      <c r="AM130" t="s">
        <v>829</v>
      </c>
      <c r="AN130" t="s">
        <v>823</v>
      </c>
      <c r="AO130" t="s">
        <v>841</v>
      </c>
      <c r="AP130" t="s">
        <v>842</v>
      </c>
      <c r="AQ130" t="s">
        <v>843</v>
      </c>
    </row>
    <row r="131" spans="1:43" x14ac:dyDescent="0.3">
      <c r="A131">
        <v>9000</v>
      </c>
      <c r="B131" t="s">
        <v>376</v>
      </c>
      <c r="C131" t="s">
        <v>154</v>
      </c>
      <c r="D131">
        <v>7217544</v>
      </c>
      <c r="E131">
        <v>8206287</v>
      </c>
      <c r="F131">
        <v>55233362</v>
      </c>
      <c r="G131">
        <v>48624344</v>
      </c>
      <c r="H131">
        <v>637275</v>
      </c>
      <c r="I131">
        <v>7178995</v>
      </c>
      <c r="J131">
        <v>29447340</v>
      </c>
      <c r="K131">
        <v>22957426</v>
      </c>
      <c r="L131">
        <v>54962141</v>
      </c>
      <c r="M131">
        <v>5272311</v>
      </c>
      <c r="N131">
        <v>1678893</v>
      </c>
      <c r="O131">
        <v>53915558</v>
      </c>
      <c r="P131">
        <v>3177868</v>
      </c>
      <c r="Q131">
        <v>1015068</v>
      </c>
      <c r="R131">
        <v>2243870</v>
      </c>
      <c r="S131">
        <v>26062045</v>
      </c>
      <c r="T131">
        <v>2661755</v>
      </c>
      <c r="U131">
        <v>12958741</v>
      </c>
      <c r="V131">
        <v>604090</v>
      </c>
      <c r="W131">
        <v>16566230</v>
      </c>
      <c r="X131">
        <v>8959055</v>
      </c>
      <c r="Y131">
        <v>3738171</v>
      </c>
      <c r="Z131">
        <v>2137269</v>
      </c>
      <c r="AA131">
        <v>6149871</v>
      </c>
      <c r="AB131">
        <v>659732632</v>
      </c>
      <c r="AC131">
        <v>602429</v>
      </c>
      <c r="AD131">
        <v>1537833</v>
      </c>
      <c r="AE131">
        <v>601821</v>
      </c>
      <c r="AF131">
        <v>285411747</v>
      </c>
      <c r="AG131">
        <v>2779410021</v>
      </c>
      <c r="AH131">
        <v>6944794.4400000004</v>
      </c>
      <c r="AI131">
        <v>15532814</v>
      </c>
      <c r="AJ131">
        <v>3816539</v>
      </c>
      <c r="AK131">
        <v>3040479</v>
      </c>
      <c r="AL131">
        <v>1056794</v>
      </c>
      <c r="AM131">
        <v>1847518</v>
      </c>
      <c r="AN131">
        <v>30859666</v>
      </c>
      <c r="AO131">
        <v>37194213</v>
      </c>
      <c r="AP131">
        <v>5028292</v>
      </c>
      <c r="AQ131">
        <v>2860353</v>
      </c>
    </row>
    <row r="132" spans="1:43" x14ac:dyDescent="0.3">
      <c r="A132">
        <v>9001</v>
      </c>
      <c r="B132" t="s">
        <v>377</v>
      </c>
      <c r="C132" t="s">
        <v>378</v>
      </c>
      <c r="D132">
        <v>0</v>
      </c>
      <c r="E132">
        <v>0</v>
      </c>
      <c r="F132">
        <v>2271354</v>
      </c>
      <c r="G132">
        <v>0</v>
      </c>
      <c r="H132">
        <v>0</v>
      </c>
      <c r="I132">
        <v>834045</v>
      </c>
      <c r="J132">
        <v>2927016</v>
      </c>
      <c r="K132">
        <v>0</v>
      </c>
      <c r="L132">
        <v>0</v>
      </c>
      <c r="M132">
        <v>0</v>
      </c>
      <c r="N132">
        <v>0</v>
      </c>
      <c r="O132">
        <v>0</v>
      </c>
      <c r="P132">
        <v>349502</v>
      </c>
      <c r="Q132">
        <v>76928</v>
      </c>
      <c r="R132">
        <v>208012</v>
      </c>
      <c r="S132">
        <v>1874553</v>
      </c>
      <c r="T132">
        <v>179321</v>
      </c>
      <c r="U132">
        <v>0</v>
      </c>
      <c r="V132">
        <v>0</v>
      </c>
      <c r="W132">
        <v>3085754</v>
      </c>
      <c r="X132">
        <v>0</v>
      </c>
      <c r="Y132">
        <v>247751</v>
      </c>
      <c r="Z132">
        <v>205905</v>
      </c>
      <c r="AA132">
        <v>276980</v>
      </c>
      <c r="AB132">
        <v>53887882</v>
      </c>
      <c r="AC132">
        <v>0</v>
      </c>
      <c r="AD132">
        <v>124694</v>
      </c>
      <c r="AE132">
        <v>0</v>
      </c>
      <c r="AF132">
        <v>42918205</v>
      </c>
      <c r="AG132">
        <v>696667763</v>
      </c>
      <c r="AH132">
        <v>769866</v>
      </c>
      <c r="AI132">
        <v>2656468</v>
      </c>
      <c r="AJ132">
        <v>622157</v>
      </c>
      <c r="AK132">
        <v>374910</v>
      </c>
      <c r="AL132">
        <v>42208</v>
      </c>
      <c r="AM132">
        <v>209974</v>
      </c>
      <c r="AN132">
        <v>3661628</v>
      </c>
      <c r="AO132">
        <v>0</v>
      </c>
      <c r="AP132">
        <v>0</v>
      </c>
      <c r="AQ132">
        <v>280475</v>
      </c>
    </row>
    <row r="133" spans="1:43" x14ac:dyDescent="0.3">
      <c r="A133">
        <v>9002</v>
      </c>
      <c r="B133" t="s">
        <v>379</v>
      </c>
      <c r="C133" t="s">
        <v>380</v>
      </c>
      <c r="D133">
        <v>0</v>
      </c>
      <c r="E133">
        <v>0</v>
      </c>
      <c r="F133">
        <v>1328108</v>
      </c>
      <c r="G133">
        <v>0</v>
      </c>
      <c r="H133">
        <v>0</v>
      </c>
      <c r="I133">
        <v>13310</v>
      </c>
      <c r="J133">
        <v>62400</v>
      </c>
      <c r="K133">
        <v>0</v>
      </c>
      <c r="L133">
        <v>0</v>
      </c>
      <c r="M133">
        <v>0</v>
      </c>
      <c r="N133">
        <v>0</v>
      </c>
      <c r="O133">
        <v>0</v>
      </c>
      <c r="P133">
        <v>26</v>
      </c>
      <c r="Q133">
        <v>0</v>
      </c>
      <c r="R133">
        <v>98</v>
      </c>
      <c r="S133">
        <v>72492</v>
      </c>
      <c r="T133">
        <v>363</v>
      </c>
      <c r="U133">
        <v>0</v>
      </c>
      <c r="V133">
        <v>0</v>
      </c>
      <c r="W133">
        <v>0</v>
      </c>
      <c r="X133">
        <v>0</v>
      </c>
      <c r="Y133">
        <v>530</v>
      </c>
      <c r="Z133">
        <v>0</v>
      </c>
      <c r="AA133">
        <v>13625</v>
      </c>
      <c r="AB133">
        <v>15602092</v>
      </c>
      <c r="AC133">
        <v>0</v>
      </c>
      <c r="AD133">
        <v>0</v>
      </c>
      <c r="AE133">
        <v>0</v>
      </c>
      <c r="AF133">
        <v>715576</v>
      </c>
      <c r="AG133">
        <v>18742663</v>
      </c>
      <c r="AH133">
        <v>604</v>
      </c>
      <c r="AI133">
        <v>359</v>
      </c>
      <c r="AJ133">
        <v>0</v>
      </c>
      <c r="AK133">
        <v>1140</v>
      </c>
      <c r="AL133">
        <v>0</v>
      </c>
      <c r="AM133">
        <v>631</v>
      </c>
      <c r="AN133">
        <v>74394</v>
      </c>
      <c r="AO133">
        <v>0</v>
      </c>
      <c r="AP133">
        <v>0</v>
      </c>
      <c r="AQ133">
        <v>0</v>
      </c>
    </row>
    <row r="134" spans="1:43" x14ac:dyDescent="0.3">
      <c r="A134">
        <v>9003</v>
      </c>
      <c r="B134" t="s">
        <v>381</v>
      </c>
      <c r="C134" t="s">
        <v>382</v>
      </c>
      <c r="D134">
        <v>0</v>
      </c>
      <c r="E134">
        <v>0</v>
      </c>
      <c r="F134">
        <v>1330836</v>
      </c>
      <c r="G134">
        <v>0</v>
      </c>
      <c r="H134">
        <v>0</v>
      </c>
      <c r="I134">
        <v>13310</v>
      </c>
      <c r="J134">
        <v>3617311</v>
      </c>
      <c r="K134">
        <v>0</v>
      </c>
      <c r="L134">
        <v>0</v>
      </c>
      <c r="M134">
        <v>0</v>
      </c>
      <c r="N134">
        <v>0</v>
      </c>
      <c r="O134">
        <v>0</v>
      </c>
      <c r="P134">
        <v>26</v>
      </c>
      <c r="Q134">
        <v>0</v>
      </c>
      <c r="R134">
        <v>98</v>
      </c>
      <c r="S134">
        <v>72492</v>
      </c>
      <c r="T134">
        <v>68859</v>
      </c>
      <c r="U134">
        <v>0</v>
      </c>
      <c r="V134">
        <v>0</v>
      </c>
      <c r="W134">
        <v>404659</v>
      </c>
      <c r="X134">
        <v>0</v>
      </c>
      <c r="Y134">
        <v>530</v>
      </c>
      <c r="Z134">
        <v>750</v>
      </c>
      <c r="AA134">
        <v>122195</v>
      </c>
      <c r="AB134">
        <v>117717413</v>
      </c>
      <c r="AC134">
        <v>0</v>
      </c>
      <c r="AD134">
        <v>0</v>
      </c>
      <c r="AE134">
        <v>0</v>
      </c>
      <c r="AF134">
        <v>808608</v>
      </c>
      <c r="AG134">
        <v>21253407</v>
      </c>
      <c r="AH134">
        <v>604</v>
      </c>
      <c r="AI134">
        <v>360</v>
      </c>
      <c r="AJ134">
        <v>1181</v>
      </c>
      <c r="AK134">
        <v>1740</v>
      </c>
      <c r="AL134">
        <v>495</v>
      </c>
      <c r="AM134">
        <v>631</v>
      </c>
      <c r="AN134">
        <v>816217</v>
      </c>
      <c r="AO134">
        <v>0</v>
      </c>
      <c r="AP134">
        <v>0</v>
      </c>
      <c r="AQ134">
        <v>0</v>
      </c>
    </row>
    <row r="135" spans="1:43" x14ac:dyDescent="0.3">
      <c r="A135">
        <v>9004</v>
      </c>
      <c r="B135" t="s">
        <v>383</v>
      </c>
      <c r="C135" t="s">
        <v>384</v>
      </c>
      <c r="D135" t="s">
        <v>154</v>
      </c>
      <c r="E135" t="s">
        <v>154</v>
      </c>
      <c r="F135" t="s">
        <v>154</v>
      </c>
      <c r="G135" t="s">
        <v>154</v>
      </c>
      <c r="H135" t="s">
        <v>154</v>
      </c>
      <c r="I135" t="s">
        <v>154</v>
      </c>
      <c r="J135" t="s">
        <v>154</v>
      </c>
      <c r="K135" t="s">
        <v>154</v>
      </c>
      <c r="L135" t="s">
        <v>154</v>
      </c>
      <c r="M135" t="s">
        <v>154</v>
      </c>
      <c r="N135" t="s">
        <v>154</v>
      </c>
      <c r="O135" t="s">
        <v>154</v>
      </c>
      <c r="P135" t="s">
        <v>154</v>
      </c>
      <c r="Q135" t="s">
        <v>154</v>
      </c>
      <c r="R135" t="s">
        <v>154</v>
      </c>
      <c r="S135" t="s">
        <v>154</v>
      </c>
      <c r="T135" t="s">
        <v>154</v>
      </c>
      <c r="U135" t="s">
        <v>154</v>
      </c>
      <c r="V135" t="s">
        <v>154</v>
      </c>
      <c r="W135" t="s">
        <v>154</v>
      </c>
      <c r="X135" t="s">
        <v>154</v>
      </c>
      <c r="Y135" t="s">
        <v>154</v>
      </c>
      <c r="Z135" t="s">
        <v>154</v>
      </c>
      <c r="AA135" t="s">
        <v>154</v>
      </c>
      <c r="AB135" t="s">
        <v>154</v>
      </c>
      <c r="AC135" t="s">
        <v>154</v>
      </c>
      <c r="AD135" t="s">
        <v>154</v>
      </c>
      <c r="AE135" t="s">
        <v>154</v>
      </c>
      <c r="AF135" t="s">
        <v>154</v>
      </c>
      <c r="AG135" t="s">
        <v>154</v>
      </c>
      <c r="AH135" t="s">
        <v>154</v>
      </c>
      <c r="AI135" t="s">
        <v>154</v>
      </c>
      <c r="AJ135" t="s">
        <v>154</v>
      </c>
      <c r="AK135" t="s">
        <v>154</v>
      </c>
      <c r="AL135" t="s">
        <v>154</v>
      </c>
      <c r="AM135" t="s">
        <v>154</v>
      </c>
      <c r="AN135" t="s">
        <v>154</v>
      </c>
      <c r="AO135" t="s">
        <v>154</v>
      </c>
      <c r="AP135" t="s">
        <v>154</v>
      </c>
      <c r="AQ135" t="s">
        <v>154</v>
      </c>
    </row>
    <row r="136" spans="1:43" x14ac:dyDescent="0.3">
      <c r="A136">
        <v>9005</v>
      </c>
      <c r="B136" t="s">
        <v>385</v>
      </c>
      <c r="C136" t="s">
        <v>386</v>
      </c>
      <c r="D136">
        <v>0</v>
      </c>
      <c r="E136">
        <v>0</v>
      </c>
      <c r="F136">
        <v>384815</v>
      </c>
      <c r="G136">
        <v>0</v>
      </c>
      <c r="H136">
        <v>0</v>
      </c>
      <c r="I136">
        <v>206936</v>
      </c>
      <c r="J136">
        <v>1626346</v>
      </c>
      <c r="K136">
        <v>0</v>
      </c>
      <c r="L136">
        <v>0</v>
      </c>
      <c r="M136">
        <v>0</v>
      </c>
      <c r="N136">
        <v>0</v>
      </c>
      <c r="O136">
        <v>0</v>
      </c>
      <c r="P136">
        <v>349476</v>
      </c>
      <c r="Q136">
        <v>43223</v>
      </c>
      <c r="R136">
        <v>204336</v>
      </c>
      <c r="S136">
        <v>1432502</v>
      </c>
      <c r="T136">
        <v>139733</v>
      </c>
      <c r="U136">
        <v>0</v>
      </c>
      <c r="V136">
        <v>0</v>
      </c>
      <c r="W136">
        <v>72997</v>
      </c>
      <c r="X136">
        <v>0</v>
      </c>
      <c r="Y136">
        <v>142306</v>
      </c>
      <c r="Z136">
        <v>205022</v>
      </c>
      <c r="AA136">
        <v>167540</v>
      </c>
      <c r="AB136">
        <v>-3543816</v>
      </c>
      <c r="AC136">
        <v>0</v>
      </c>
      <c r="AD136">
        <v>124559</v>
      </c>
      <c r="AE136">
        <v>0</v>
      </c>
      <c r="AF136">
        <v>16407473</v>
      </c>
      <c r="AG136">
        <v>13342564</v>
      </c>
      <c r="AH136">
        <v>750423</v>
      </c>
      <c r="AI136">
        <v>1264018</v>
      </c>
      <c r="AJ136">
        <v>78674</v>
      </c>
      <c r="AK136">
        <v>275008</v>
      </c>
      <c r="AL136">
        <v>31953</v>
      </c>
      <c r="AM136">
        <v>70116</v>
      </c>
      <c r="AN136">
        <v>963251</v>
      </c>
      <c r="AO136">
        <v>0</v>
      </c>
      <c r="AP136">
        <v>0</v>
      </c>
      <c r="AQ136">
        <v>245475</v>
      </c>
    </row>
    <row r="137" spans="1:43" x14ac:dyDescent="0.3">
      <c r="A137">
        <v>9006</v>
      </c>
      <c r="B137" t="s">
        <v>387</v>
      </c>
      <c r="C137" t="s">
        <v>388</v>
      </c>
      <c r="D137">
        <v>0</v>
      </c>
      <c r="E137">
        <v>0</v>
      </c>
      <c r="F137">
        <v>9584704</v>
      </c>
      <c r="G137">
        <v>0</v>
      </c>
      <c r="H137">
        <v>0</v>
      </c>
      <c r="I137">
        <v>340195</v>
      </c>
      <c r="J137">
        <v>2339372</v>
      </c>
      <c r="K137">
        <v>0</v>
      </c>
      <c r="L137">
        <v>0</v>
      </c>
      <c r="M137">
        <v>0</v>
      </c>
      <c r="N137">
        <v>0</v>
      </c>
      <c r="O137">
        <v>0</v>
      </c>
      <c r="P137">
        <v>20254</v>
      </c>
      <c r="Q137">
        <v>0</v>
      </c>
      <c r="R137">
        <v>42657</v>
      </c>
      <c r="S137">
        <v>8916891</v>
      </c>
      <c r="T137">
        <v>194301</v>
      </c>
      <c r="U137">
        <v>0</v>
      </c>
      <c r="V137">
        <v>0</v>
      </c>
      <c r="W137">
        <v>893970</v>
      </c>
      <c r="X137">
        <v>0</v>
      </c>
      <c r="Y137">
        <v>154491</v>
      </c>
      <c r="Z137">
        <v>55038</v>
      </c>
      <c r="AA137">
        <v>751288</v>
      </c>
      <c r="AB137">
        <v>72485358</v>
      </c>
      <c r="AC137">
        <v>0</v>
      </c>
      <c r="AD137">
        <v>11536</v>
      </c>
      <c r="AE137">
        <v>0</v>
      </c>
      <c r="AF137">
        <v>7071785</v>
      </c>
      <c r="AG137">
        <v>36380712</v>
      </c>
      <c r="AH137">
        <v>71282</v>
      </c>
      <c r="AI137">
        <v>116878</v>
      </c>
      <c r="AJ137">
        <v>28196</v>
      </c>
      <c r="AK137">
        <v>71852</v>
      </c>
      <c r="AL137">
        <v>5697</v>
      </c>
      <c r="AM137">
        <v>66303</v>
      </c>
      <c r="AN137">
        <v>3291752</v>
      </c>
      <c r="AO137">
        <v>0</v>
      </c>
      <c r="AP137">
        <v>0</v>
      </c>
      <c r="AQ137">
        <v>91911</v>
      </c>
    </row>
    <row r="138" spans="1:43" x14ac:dyDescent="0.3">
      <c r="A138">
        <v>9007</v>
      </c>
      <c r="B138" t="s">
        <v>440</v>
      </c>
      <c r="C138" t="s">
        <v>389</v>
      </c>
      <c r="D138">
        <v>0</v>
      </c>
      <c r="E138">
        <v>0</v>
      </c>
      <c r="F138">
        <v>4.0099999999999997E-2</v>
      </c>
      <c r="G138">
        <v>0</v>
      </c>
      <c r="H138">
        <v>0</v>
      </c>
      <c r="I138">
        <v>0.60829999999999995</v>
      </c>
      <c r="J138">
        <v>0.69520000000000004</v>
      </c>
      <c r="K138">
        <v>0</v>
      </c>
      <c r="L138">
        <v>0</v>
      </c>
      <c r="M138">
        <v>0</v>
      </c>
      <c r="N138">
        <v>0</v>
      </c>
      <c r="O138">
        <v>0</v>
      </c>
      <c r="P138">
        <v>17.2547</v>
      </c>
      <c r="Q138">
        <v>0</v>
      </c>
      <c r="R138">
        <v>4.7901999999999996</v>
      </c>
      <c r="S138">
        <v>0.16070000000000001</v>
      </c>
      <c r="T138">
        <v>0.71919999999999995</v>
      </c>
      <c r="U138">
        <v>0</v>
      </c>
      <c r="V138">
        <v>0</v>
      </c>
      <c r="W138">
        <v>8.1699999999999995E-2</v>
      </c>
      <c r="X138">
        <v>0</v>
      </c>
      <c r="Y138">
        <v>0.92110000000000003</v>
      </c>
      <c r="Z138">
        <v>3.7250999999999999</v>
      </c>
      <c r="AA138">
        <v>0.223</v>
      </c>
      <c r="AB138">
        <v>-4.8899999999999999E-2</v>
      </c>
      <c r="AC138">
        <v>0</v>
      </c>
      <c r="AD138">
        <v>10.7974</v>
      </c>
      <c r="AE138">
        <v>0</v>
      </c>
      <c r="AF138">
        <v>2.3201000000000001</v>
      </c>
      <c r="AG138">
        <v>0.36670000000000003</v>
      </c>
      <c r="AH138">
        <v>10.5275</v>
      </c>
      <c r="AI138">
        <v>10.8148</v>
      </c>
      <c r="AJ138">
        <v>2.7902999999999998</v>
      </c>
      <c r="AK138">
        <v>3.8273999999999999</v>
      </c>
      <c r="AL138">
        <v>5.6086999999999998</v>
      </c>
      <c r="AM138">
        <v>1.0575000000000001</v>
      </c>
      <c r="AN138">
        <v>0.29260000000000003</v>
      </c>
      <c r="AO138">
        <v>0</v>
      </c>
      <c r="AP138">
        <v>0</v>
      </c>
      <c r="AQ138">
        <v>2.6707999999999998</v>
      </c>
    </row>
    <row r="139" spans="1:43" x14ac:dyDescent="0.3">
      <c r="A139">
        <v>9008</v>
      </c>
      <c r="B139" t="s">
        <v>390</v>
      </c>
      <c r="C139" t="s">
        <v>154</v>
      </c>
      <c r="D139">
        <v>1.77</v>
      </c>
      <c r="E139">
        <v>70.180000000000007</v>
      </c>
      <c r="F139">
        <v>0</v>
      </c>
      <c r="G139">
        <v>10.9</v>
      </c>
      <c r="H139">
        <v>6.25</v>
      </c>
      <c r="I139">
        <v>0</v>
      </c>
      <c r="J139">
        <v>0</v>
      </c>
      <c r="K139">
        <v>5.94</v>
      </c>
      <c r="L139">
        <v>7.57</v>
      </c>
      <c r="M139">
        <v>21.64</v>
      </c>
      <c r="N139">
        <v>3.14</v>
      </c>
      <c r="O139">
        <v>50.69</v>
      </c>
      <c r="P139">
        <v>0</v>
      </c>
      <c r="Q139">
        <v>0</v>
      </c>
      <c r="R139">
        <v>0</v>
      </c>
      <c r="S139">
        <v>0</v>
      </c>
      <c r="T139">
        <v>0</v>
      </c>
      <c r="U139">
        <v>3.97</v>
      </c>
      <c r="V139">
        <v>0</v>
      </c>
      <c r="W139">
        <v>0</v>
      </c>
      <c r="X139">
        <v>15.24</v>
      </c>
      <c r="Y139">
        <v>0</v>
      </c>
      <c r="Z139">
        <v>0</v>
      </c>
      <c r="AA139">
        <v>0</v>
      </c>
      <c r="AB139">
        <v>0</v>
      </c>
      <c r="AC139">
        <v>0</v>
      </c>
      <c r="AD139">
        <v>0</v>
      </c>
      <c r="AE139">
        <v>0</v>
      </c>
      <c r="AF139">
        <v>46.78</v>
      </c>
      <c r="AG139">
        <v>2.17</v>
      </c>
      <c r="AH139">
        <v>0</v>
      </c>
      <c r="AI139">
        <v>0</v>
      </c>
      <c r="AJ139">
        <v>0</v>
      </c>
      <c r="AK139">
        <v>0</v>
      </c>
      <c r="AL139">
        <v>0</v>
      </c>
      <c r="AM139">
        <v>0</v>
      </c>
      <c r="AN139">
        <v>0</v>
      </c>
      <c r="AO139">
        <v>21.42</v>
      </c>
      <c r="AP139">
        <v>6.46</v>
      </c>
      <c r="AQ139">
        <v>0</v>
      </c>
    </row>
    <row r="140" spans="1:43" x14ac:dyDescent="0.3">
      <c r="A140">
        <v>9010</v>
      </c>
      <c r="B140" t="s">
        <v>391</v>
      </c>
      <c r="C140" t="s">
        <v>392</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row>
    <row r="141" spans="1:43" x14ac:dyDescent="0.3">
      <c r="A141">
        <v>9011</v>
      </c>
      <c r="B141" t="s">
        <v>844</v>
      </c>
      <c r="C141" t="s">
        <v>393</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row>
    <row r="142" spans="1:43" x14ac:dyDescent="0.3">
      <c r="A142">
        <v>9012</v>
      </c>
      <c r="B142" t="s">
        <v>845</v>
      </c>
      <c r="C142" t="s">
        <v>393</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row>
    <row r="143" spans="1:43" x14ac:dyDescent="0.3">
      <c r="A143">
        <v>9013</v>
      </c>
      <c r="B143" t="s">
        <v>394</v>
      </c>
      <c r="C143" t="s">
        <v>395</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row>
    <row r="144" spans="1:43" x14ac:dyDescent="0.3">
      <c r="A144">
        <v>9014</v>
      </c>
      <c r="B144" t="s">
        <v>396</v>
      </c>
      <c r="C144" t="s">
        <v>397</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row>
    <row r="145" spans="1:43" x14ac:dyDescent="0.3">
      <c r="A145">
        <v>9015</v>
      </c>
      <c r="B145" t="s">
        <v>846</v>
      </c>
      <c r="C145" t="s">
        <v>154</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row>
    <row r="146" spans="1:43" x14ac:dyDescent="0.3">
      <c r="A146">
        <v>9016</v>
      </c>
      <c r="B146" t="s">
        <v>847</v>
      </c>
      <c r="C146" t="s">
        <v>154</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row>
    <row r="147" spans="1:43" x14ac:dyDescent="0.3">
      <c r="A147">
        <v>9017</v>
      </c>
      <c r="B147" t="s">
        <v>398</v>
      </c>
      <c r="C147" t="s">
        <v>399</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row>
    <row r="148" spans="1:43" x14ac:dyDescent="0.3">
      <c r="A148">
        <v>9018</v>
      </c>
      <c r="B148" t="s">
        <v>400</v>
      </c>
      <c r="C148" t="s">
        <v>401</v>
      </c>
      <c r="D148">
        <v>0</v>
      </c>
      <c r="E148">
        <v>0</v>
      </c>
      <c r="F148">
        <v>1328108</v>
      </c>
      <c r="G148">
        <v>0</v>
      </c>
      <c r="H148">
        <v>0</v>
      </c>
      <c r="I148">
        <v>8310</v>
      </c>
      <c r="J148">
        <v>60400</v>
      </c>
      <c r="K148">
        <v>0</v>
      </c>
      <c r="L148">
        <v>0</v>
      </c>
      <c r="M148">
        <v>0</v>
      </c>
      <c r="N148">
        <v>0</v>
      </c>
      <c r="O148">
        <v>0</v>
      </c>
      <c r="P148">
        <v>26</v>
      </c>
      <c r="Q148">
        <v>0</v>
      </c>
      <c r="R148">
        <v>98</v>
      </c>
      <c r="S148">
        <v>72492</v>
      </c>
      <c r="T148">
        <v>363</v>
      </c>
      <c r="U148">
        <v>0</v>
      </c>
      <c r="V148">
        <v>0</v>
      </c>
      <c r="W148">
        <v>0</v>
      </c>
      <c r="X148">
        <v>0</v>
      </c>
      <c r="Y148">
        <v>530</v>
      </c>
      <c r="Z148">
        <v>0</v>
      </c>
      <c r="AA148">
        <v>13625</v>
      </c>
      <c r="AB148">
        <v>13060563</v>
      </c>
      <c r="AC148">
        <v>0</v>
      </c>
      <c r="AD148">
        <v>0</v>
      </c>
      <c r="AE148">
        <v>0</v>
      </c>
      <c r="AF148">
        <v>630470</v>
      </c>
      <c r="AG148">
        <v>18219574</v>
      </c>
      <c r="AH148">
        <v>604</v>
      </c>
      <c r="AI148">
        <v>359</v>
      </c>
      <c r="AJ148">
        <v>0</v>
      </c>
      <c r="AK148">
        <v>1140</v>
      </c>
      <c r="AL148">
        <v>0</v>
      </c>
      <c r="AM148">
        <v>631</v>
      </c>
      <c r="AN148">
        <v>50652</v>
      </c>
      <c r="AO148">
        <v>0</v>
      </c>
      <c r="AP148">
        <v>0</v>
      </c>
      <c r="AQ148">
        <v>0</v>
      </c>
    </row>
    <row r="149" spans="1:43" x14ac:dyDescent="0.3">
      <c r="A149">
        <v>9019</v>
      </c>
      <c r="B149" t="s">
        <v>402</v>
      </c>
      <c r="C149" t="s">
        <v>403</v>
      </c>
      <c r="D149">
        <v>0</v>
      </c>
      <c r="E149">
        <v>0</v>
      </c>
      <c r="F149">
        <v>1328108</v>
      </c>
      <c r="G149">
        <v>0</v>
      </c>
      <c r="H149">
        <v>0</v>
      </c>
      <c r="I149">
        <v>8310</v>
      </c>
      <c r="J149">
        <v>60400</v>
      </c>
      <c r="K149">
        <v>0</v>
      </c>
      <c r="L149">
        <v>0</v>
      </c>
      <c r="M149">
        <v>0</v>
      </c>
      <c r="N149">
        <v>0</v>
      </c>
      <c r="O149">
        <v>0</v>
      </c>
      <c r="P149">
        <v>26</v>
      </c>
      <c r="Q149">
        <v>0</v>
      </c>
      <c r="R149">
        <v>98</v>
      </c>
      <c r="S149">
        <v>72492</v>
      </c>
      <c r="T149">
        <v>363</v>
      </c>
      <c r="U149">
        <v>0</v>
      </c>
      <c r="V149">
        <v>0</v>
      </c>
      <c r="W149">
        <v>0</v>
      </c>
      <c r="X149">
        <v>0</v>
      </c>
      <c r="Y149">
        <v>530</v>
      </c>
      <c r="Z149">
        <v>0</v>
      </c>
      <c r="AA149">
        <v>13625</v>
      </c>
      <c r="AB149">
        <v>13060563</v>
      </c>
      <c r="AC149">
        <v>0</v>
      </c>
      <c r="AD149">
        <v>0</v>
      </c>
      <c r="AE149">
        <v>0</v>
      </c>
      <c r="AF149">
        <v>630470</v>
      </c>
      <c r="AG149">
        <v>18219574</v>
      </c>
      <c r="AH149">
        <v>604</v>
      </c>
      <c r="AI149">
        <v>359</v>
      </c>
      <c r="AJ149">
        <v>0</v>
      </c>
      <c r="AK149">
        <v>1140</v>
      </c>
      <c r="AL149">
        <v>0</v>
      </c>
      <c r="AM149">
        <v>631</v>
      </c>
      <c r="AN149">
        <v>50652</v>
      </c>
      <c r="AO149">
        <v>0</v>
      </c>
      <c r="AP149">
        <v>0</v>
      </c>
      <c r="AQ149">
        <v>0</v>
      </c>
    </row>
    <row r="150" spans="1:43" x14ac:dyDescent="0.3">
      <c r="A150"/>
      <c r="B150"/>
      <c r="AK150"/>
    </row>
    <row r="151" spans="1:43" x14ac:dyDescent="0.3">
      <c r="A151"/>
      <c r="B151"/>
      <c r="AK151"/>
    </row>
    <row r="152" spans="1:43" x14ac:dyDescent="0.3">
      <c r="A152"/>
      <c r="B152"/>
      <c r="AK152"/>
    </row>
    <row r="153" spans="1:43" x14ac:dyDescent="0.3">
      <c r="A153"/>
      <c r="B153"/>
      <c r="AK153"/>
    </row>
    <row r="154" spans="1:43" x14ac:dyDescent="0.3">
      <c r="A154"/>
      <c r="B154"/>
      <c r="D154" s="396">
        <v>7217544</v>
      </c>
      <c r="E154" s="396">
        <v>8206287</v>
      </c>
      <c r="F154" s="396">
        <v>55233362</v>
      </c>
      <c r="G154" s="396">
        <v>48624344</v>
      </c>
      <c r="H154" s="396">
        <v>637275</v>
      </c>
      <c r="I154" s="396">
        <v>7178995</v>
      </c>
      <c r="J154" s="396">
        <v>29447340</v>
      </c>
      <c r="K154" s="396">
        <v>22957426</v>
      </c>
      <c r="L154" s="396">
        <v>54962141</v>
      </c>
      <c r="M154" s="396">
        <v>5272311</v>
      </c>
      <c r="N154" s="396">
        <v>1678893</v>
      </c>
      <c r="O154" s="396">
        <v>53915558</v>
      </c>
      <c r="P154" s="396">
        <v>3177868</v>
      </c>
      <c r="Q154" s="396">
        <v>1015068</v>
      </c>
      <c r="R154" s="396">
        <v>2243870</v>
      </c>
      <c r="S154" s="396">
        <v>26062045</v>
      </c>
      <c r="T154" s="396">
        <v>2661755</v>
      </c>
      <c r="U154" s="396">
        <v>12958741</v>
      </c>
      <c r="V154" t="s">
        <v>954</v>
      </c>
      <c r="W154" s="396">
        <v>16566230</v>
      </c>
      <c r="X154" s="396">
        <v>8959055</v>
      </c>
      <c r="Y154" s="396">
        <v>3738171</v>
      </c>
      <c r="Z154" s="396">
        <v>2137269</v>
      </c>
      <c r="AA154" s="396">
        <v>6149871</v>
      </c>
      <c r="AB154" s="396">
        <v>659732632</v>
      </c>
      <c r="AC154" t="s">
        <v>953</v>
      </c>
      <c r="AD154" s="396">
        <v>1537833</v>
      </c>
      <c r="AE154" t="s">
        <v>954</v>
      </c>
      <c r="AF154" s="396">
        <v>285411747</v>
      </c>
      <c r="AG154" s="396">
        <v>2779410021</v>
      </c>
      <c r="AH154" s="396">
        <v>6848116</v>
      </c>
      <c r="AI154" s="396">
        <v>15532814</v>
      </c>
      <c r="AJ154" s="396">
        <v>3816539</v>
      </c>
      <c r="AK154" s="396">
        <v>3040479</v>
      </c>
      <c r="AL154" s="396">
        <v>1056794</v>
      </c>
      <c r="AM154" s="396">
        <v>1847518</v>
      </c>
      <c r="AN154" s="396">
        <v>30859666</v>
      </c>
      <c r="AO154" s="396">
        <v>37194213</v>
      </c>
      <c r="AP154" s="396">
        <v>5028292</v>
      </c>
      <c r="AQ154" s="396">
        <v>2860353</v>
      </c>
    </row>
    <row r="155" spans="1:43" x14ac:dyDescent="0.3">
      <c r="A155"/>
      <c r="B155"/>
      <c r="D155" s="396">
        <f>D131-D154</f>
        <v>0</v>
      </c>
      <c r="E155" s="396">
        <f t="shared" ref="E155:J155" si="0">E131-E154</f>
        <v>0</v>
      </c>
      <c r="F155" s="396">
        <f t="shared" si="0"/>
        <v>0</v>
      </c>
      <c r="G155" s="396">
        <f t="shared" si="0"/>
        <v>0</v>
      </c>
      <c r="H155" s="396">
        <f t="shared" si="0"/>
        <v>0</v>
      </c>
      <c r="I155" s="396">
        <f t="shared" si="0"/>
        <v>0</v>
      </c>
      <c r="J155" s="396">
        <f t="shared" si="0"/>
        <v>0</v>
      </c>
      <c r="K155" s="396">
        <f t="shared" ref="K155" si="1">K131-K154</f>
        <v>0</v>
      </c>
      <c r="L155" s="396">
        <f t="shared" ref="L155" si="2">L131-L154</f>
        <v>0</v>
      </c>
      <c r="M155" s="396">
        <f t="shared" ref="M155" si="3">M131-M154</f>
        <v>0</v>
      </c>
      <c r="N155" s="396">
        <f t="shared" ref="N155" si="4">N131-N154</f>
        <v>0</v>
      </c>
      <c r="O155" s="396">
        <f t="shared" ref="O155" si="5">O131-O154</f>
        <v>0</v>
      </c>
      <c r="P155" s="396">
        <f t="shared" ref="P155" si="6">P131-P154</f>
        <v>0</v>
      </c>
      <c r="Q155" s="396">
        <f t="shared" ref="Q155" si="7">Q131-Q154</f>
        <v>0</v>
      </c>
      <c r="R155" s="396">
        <f t="shared" ref="R155" si="8">R131-R154</f>
        <v>0</v>
      </c>
      <c r="S155" s="396">
        <f t="shared" ref="S155:U155" si="9">S131-S154</f>
        <v>0</v>
      </c>
      <c r="T155" s="396">
        <f t="shared" si="9"/>
        <v>0</v>
      </c>
      <c r="U155" s="396">
        <f t="shared" si="9"/>
        <v>0</v>
      </c>
      <c r="V155" s="396" t="e">
        <f>Y131-V154</f>
        <v>#VALUE!</v>
      </c>
      <c r="W155" s="396">
        <f>W131-W154</f>
        <v>0</v>
      </c>
      <c r="X155" s="396">
        <f t="shared" ref="X155:AB155" si="10">X131-X154</f>
        <v>0</v>
      </c>
      <c r="Y155" s="396">
        <f t="shared" si="10"/>
        <v>0</v>
      </c>
      <c r="Z155" s="396">
        <f t="shared" si="10"/>
        <v>0</v>
      </c>
      <c r="AA155" s="396">
        <f t="shared" si="10"/>
        <v>0</v>
      </c>
      <c r="AB155" s="396">
        <f t="shared" si="10"/>
        <v>0</v>
      </c>
      <c r="AC155" s="396" t="e">
        <f>AF131-AC154</f>
        <v>#VALUE!</v>
      </c>
      <c r="AD155" s="396">
        <f>AD131-AD154</f>
        <v>0</v>
      </c>
      <c r="AE155" s="396" t="e">
        <f t="shared" ref="AE155:AG155" si="11">AE131-AE154</f>
        <v>#VALUE!</v>
      </c>
      <c r="AF155" s="396">
        <f t="shared" si="11"/>
        <v>0</v>
      </c>
      <c r="AG155" s="396">
        <f t="shared" si="11"/>
        <v>0</v>
      </c>
      <c r="AH155" s="396">
        <f t="shared" ref="AH155" si="12">AH131-AH154</f>
        <v>96678.44000000041</v>
      </c>
      <c r="AI155" s="396">
        <f t="shared" ref="AI155" si="13">AI131-AI154</f>
        <v>0</v>
      </c>
      <c r="AJ155" s="396">
        <f t="shared" ref="AJ155" si="14">AJ131-AJ154</f>
        <v>0</v>
      </c>
      <c r="AK155" s="396">
        <f t="shared" ref="AK155" si="15">AK131-AK154</f>
        <v>0</v>
      </c>
      <c r="AL155" s="396">
        <f t="shared" ref="AL155" si="16">AL131-AL154</f>
        <v>0</v>
      </c>
      <c r="AM155" s="396">
        <f t="shared" ref="AM155" si="17">AM131-AM154</f>
        <v>0</v>
      </c>
      <c r="AN155" s="396">
        <f t="shared" ref="AN155" si="18">AN131-AN154</f>
        <v>0</v>
      </c>
      <c r="AO155" s="396">
        <f t="shared" ref="AO155" si="19">AO131-AO154</f>
        <v>0</v>
      </c>
      <c r="AP155" s="396">
        <f t="shared" ref="AP155" si="20">AP131-AP154</f>
        <v>0</v>
      </c>
      <c r="AQ155" s="396">
        <f t="shared" ref="AQ155" si="21">AQ131-AQ154</f>
        <v>0</v>
      </c>
    </row>
    <row r="156" spans="1:43" x14ac:dyDescent="0.3">
      <c r="A156"/>
      <c r="B156"/>
      <c r="AK156"/>
    </row>
    <row r="157" spans="1:43" x14ac:dyDescent="0.3">
      <c r="A157"/>
      <c r="B157"/>
      <c r="D157" t="s">
        <v>451</v>
      </c>
      <c r="E157" t="s">
        <v>452</v>
      </c>
      <c r="F157" t="s">
        <v>453</v>
      </c>
      <c r="G157" t="s">
        <v>454</v>
      </c>
      <c r="H157" t="s">
        <v>455</v>
      </c>
      <c r="I157" t="s">
        <v>456</v>
      </c>
      <c r="J157" t="s">
        <v>457</v>
      </c>
      <c r="K157" t="s">
        <v>458</v>
      </c>
      <c r="L157" t="s">
        <v>861</v>
      </c>
      <c r="M157" t="s">
        <v>460</v>
      </c>
      <c r="N157" t="s">
        <v>461</v>
      </c>
      <c r="O157" t="s">
        <v>462</v>
      </c>
      <c r="P157" t="s">
        <v>463</v>
      </c>
      <c r="Q157" t="s">
        <v>464</v>
      </c>
      <c r="R157" t="s">
        <v>465</v>
      </c>
      <c r="S157" t="s">
        <v>862</v>
      </c>
      <c r="T157" t="s">
        <v>467</v>
      </c>
      <c r="U157" t="s">
        <v>468</v>
      </c>
      <c r="V157" t="s">
        <v>469</v>
      </c>
      <c r="W157" t="s">
        <v>470</v>
      </c>
      <c r="X157" t="s">
        <v>471</v>
      </c>
      <c r="Y157" t="s">
        <v>472</v>
      </c>
      <c r="Z157" t="s">
        <v>473</v>
      </c>
      <c r="AA157" t="s">
        <v>474</v>
      </c>
      <c r="AB157" t="s">
        <v>475</v>
      </c>
      <c r="AC157" t="s">
        <v>476</v>
      </c>
      <c r="AD157" t="s">
        <v>477</v>
      </c>
      <c r="AE157" t="e">
        <v>#N/A</v>
      </c>
      <c r="AF157" t="s">
        <v>479</v>
      </c>
      <c r="AG157" t="s">
        <v>863</v>
      </c>
      <c r="AH157" t="s">
        <v>864</v>
      </c>
      <c r="AI157" t="s">
        <v>481</v>
      </c>
      <c r="AJ157" t="s">
        <v>482</v>
      </c>
      <c r="AK157" t="s">
        <v>483</v>
      </c>
      <c r="AL157" t="s">
        <v>484</v>
      </c>
      <c r="AM157" t="s">
        <v>485</v>
      </c>
      <c r="AN157" t="s">
        <v>486</v>
      </c>
      <c r="AO157" t="s">
        <v>487</v>
      </c>
      <c r="AP157" t="s">
        <v>488</v>
      </c>
      <c r="AQ157" t="s">
        <v>489</v>
      </c>
    </row>
    <row r="158" spans="1:43" x14ac:dyDescent="0.3">
      <c r="A158"/>
      <c r="B158"/>
      <c r="D158">
        <v>602182</v>
      </c>
      <c r="E158">
        <v>601701</v>
      </c>
      <c r="F158">
        <v>601702</v>
      </c>
      <c r="G158">
        <v>601703</v>
      </c>
      <c r="H158">
        <v>604187</v>
      </c>
      <c r="I158">
        <v>601707</v>
      </c>
      <c r="J158">
        <v>601708</v>
      </c>
      <c r="K158">
        <v>602352</v>
      </c>
      <c r="L158">
        <v>60952</v>
      </c>
      <c r="M158">
        <v>601717</v>
      </c>
      <c r="N158">
        <v>601719</v>
      </c>
      <c r="O158">
        <v>601720</v>
      </c>
      <c r="P158">
        <v>601723</v>
      </c>
      <c r="Q158">
        <v>601781</v>
      </c>
      <c r="R158">
        <v>601782</v>
      </c>
      <c r="S158">
        <v>601724</v>
      </c>
      <c r="T158">
        <v>601726</v>
      </c>
      <c r="U158">
        <v>602154</v>
      </c>
      <c r="V158">
        <v>604030</v>
      </c>
      <c r="W158">
        <v>601738</v>
      </c>
      <c r="X158">
        <v>601744</v>
      </c>
      <c r="Y158">
        <v>601745</v>
      </c>
      <c r="Z158">
        <v>601746</v>
      </c>
      <c r="AA158">
        <v>601748</v>
      </c>
      <c r="AB158">
        <v>601790</v>
      </c>
      <c r="AC158">
        <v>602369</v>
      </c>
      <c r="AD158">
        <v>601760</v>
      </c>
      <c r="AE158">
        <v>0</v>
      </c>
      <c r="AF158">
        <v>601797</v>
      </c>
      <c r="AG158">
        <v>601764</v>
      </c>
      <c r="AH158">
        <v>591618</v>
      </c>
      <c r="AI158">
        <v>602389</v>
      </c>
      <c r="AJ158">
        <v>601765</v>
      </c>
      <c r="AK158">
        <v>602178</v>
      </c>
      <c r="AL158">
        <v>602390</v>
      </c>
      <c r="AM158">
        <v>602391</v>
      </c>
      <c r="AN158">
        <v>602414</v>
      </c>
      <c r="AO158">
        <v>602395</v>
      </c>
      <c r="AP158">
        <v>602333</v>
      </c>
      <c r="AQ158">
        <v>601774</v>
      </c>
    </row>
    <row r="159" spans="1:43" x14ac:dyDescent="0.3">
      <c r="A159"/>
      <c r="B159"/>
      <c r="AK159"/>
    </row>
    <row r="160" spans="1:43" x14ac:dyDescent="0.3">
      <c r="A160"/>
      <c r="B160"/>
      <c r="D160">
        <f>D126-D158</f>
        <v>0</v>
      </c>
      <c r="E160" s="128">
        <f t="shared" ref="E160:AQ160" si="22">E126-E158</f>
        <v>0</v>
      </c>
      <c r="F160" s="128">
        <f t="shared" si="22"/>
        <v>0</v>
      </c>
      <c r="G160" s="128">
        <f t="shared" si="22"/>
        <v>0</v>
      </c>
      <c r="H160" s="128">
        <f t="shared" si="22"/>
        <v>0</v>
      </c>
      <c r="I160" s="128">
        <f t="shared" si="22"/>
        <v>0</v>
      </c>
      <c r="J160" s="128">
        <f t="shared" si="22"/>
        <v>0</v>
      </c>
      <c r="K160" s="128">
        <f t="shared" si="22"/>
        <v>0</v>
      </c>
      <c r="L160" s="128">
        <f t="shared" si="22"/>
        <v>0</v>
      </c>
      <c r="M160" s="128">
        <f t="shared" si="22"/>
        <v>0</v>
      </c>
      <c r="N160" s="128">
        <f t="shared" si="22"/>
        <v>0</v>
      </c>
      <c r="O160" s="128">
        <f t="shared" si="22"/>
        <v>0</v>
      </c>
      <c r="P160" s="128">
        <f t="shared" si="22"/>
        <v>0</v>
      </c>
      <c r="Q160" s="128">
        <f t="shared" si="22"/>
        <v>0</v>
      </c>
      <c r="R160" s="128">
        <f t="shared" si="22"/>
        <v>0</v>
      </c>
      <c r="S160" s="128">
        <f t="shared" si="22"/>
        <v>0</v>
      </c>
      <c r="T160" s="128">
        <f t="shared" si="22"/>
        <v>0</v>
      </c>
      <c r="U160" s="128">
        <f t="shared" si="22"/>
        <v>0</v>
      </c>
      <c r="V160" s="128">
        <f t="shared" si="22"/>
        <v>0</v>
      </c>
      <c r="W160" s="128">
        <f t="shared" si="22"/>
        <v>0</v>
      </c>
      <c r="X160" s="128">
        <f t="shared" si="22"/>
        <v>0</v>
      </c>
      <c r="Y160" s="128">
        <f t="shared" si="22"/>
        <v>0</v>
      </c>
      <c r="Z160" s="128">
        <f t="shared" si="22"/>
        <v>0</v>
      </c>
      <c r="AA160" s="128">
        <f t="shared" si="22"/>
        <v>0</v>
      </c>
      <c r="AB160" s="128">
        <f t="shared" si="22"/>
        <v>0</v>
      </c>
      <c r="AC160" s="128">
        <f t="shared" si="22"/>
        <v>0</v>
      </c>
      <c r="AD160" s="128">
        <f t="shared" si="22"/>
        <v>0</v>
      </c>
      <c r="AE160" s="128">
        <f t="shared" si="22"/>
        <v>601761</v>
      </c>
      <c r="AF160" s="128">
        <f t="shared" si="22"/>
        <v>0</v>
      </c>
      <c r="AG160" s="128">
        <f t="shared" si="22"/>
        <v>0</v>
      </c>
      <c r="AH160" s="128">
        <f t="shared" si="22"/>
        <v>0</v>
      </c>
      <c r="AI160" s="128">
        <f t="shared" si="22"/>
        <v>0</v>
      </c>
      <c r="AJ160" s="128">
        <f t="shared" si="22"/>
        <v>0</v>
      </c>
      <c r="AK160" s="128">
        <f t="shared" si="22"/>
        <v>0</v>
      </c>
      <c r="AL160" s="128">
        <f t="shared" si="22"/>
        <v>0</v>
      </c>
      <c r="AM160" s="128">
        <f t="shared" si="22"/>
        <v>0</v>
      </c>
      <c r="AN160" s="128">
        <f t="shared" si="22"/>
        <v>0</v>
      </c>
      <c r="AO160" s="128">
        <f t="shared" si="22"/>
        <v>0</v>
      </c>
      <c r="AP160" s="128">
        <f t="shared" si="22"/>
        <v>0</v>
      </c>
      <c r="AQ160" s="128">
        <f t="shared" si="22"/>
        <v>0</v>
      </c>
    </row>
    <row r="161" spans="29:29" customFormat="1" x14ac:dyDescent="0.3"/>
    <row r="162" spans="29:29" customFormat="1" x14ac:dyDescent="0.3">
      <c r="AC162" t="s">
        <v>955</v>
      </c>
    </row>
    <row r="163" spans="29:29" customFormat="1" x14ac:dyDescent="0.3"/>
    <row r="164" spans="29:29" customFormat="1" x14ac:dyDescent="0.3"/>
    <row r="165" spans="29:29" customFormat="1" x14ac:dyDescent="0.3"/>
    <row r="166" spans="29:29" customFormat="1" x14ac:dyDescent="0.3"/>
    <row r="167" spans="29:29" customFormat="1" x14ac:dyDescent="0.3"/>
    <row r="168" spans="29:29" customFormat="1" x14ac:dyDescent="0.3"/>
    <row r="169" spans="29:29" customFormat="1" x14ac:dyDescent="0.3"/>
    <row r="170" spans="29:29" customFormat="1" x14ac:dyDescent="0.3"/>
    <row r="171" spans="29:29" customFormat="1" x14ac:dyDescent="0.3"/>
    <row r="172" spans="29:29" customFormat="1" x14ac:dyDescent="0.3"/>
    <row r="173" spans="29:29" customFormat="1" x14ac:dyDescent="0.3"/>
    <row r="174" spans="29:29" customFormat="1" x14ac:dyDescent="0.3"/>
    <row r="175" spans="29:29" customFormat="1" x14ac:dyDescent="0.3"/>
    <row r="176" spans="29:29"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x14ac:dyDescent="0.3"/>
    <row r="250" customFormat="1" x14ac:dyDescent="0.3"/>
    <row r="251" customFormat="1" x14ac:dyDescent="0.3"/>
    <row r="252" customFormat="1" x14ac:dyDescent="0.3"/>
    <row r="253" customFormat="1" x14ac:dyDescent="0.3"/>
    <row r="254" customFormat="1" x14ac:dyDescent="0.3"/>
    <row r="255" customFormat="1" x14ac:dyDescent="0.3"/>
    <row r="256" customFormat="1" x14ac:dyDescent="0.3"/>
    <row r="257" customFormat="1" x14ac:dyDescent="0.3"/>
    <row r="258" customFormat="1" x14ac:dyDescent="0.3"/>
    <row r="259" customFormat="1" x14ac:dyDescent="0.3"/>
    <row r="260" customFormat="1" x14ac:dyDescent="0.3"/>
    <row r="261" customFormat="1" x14ac:dyDescent="0.3"/>
    <row r="262" customFormat="1" x14ac:dyDescent="0.3"/>
    <row r="263" customFormat="1" x14ac:dyDescent="0.3"/>
    <row r="264" customFormat="1" x14ac:dyDescent="0.3"/>
    <row r="265" customFormat="1" x14ac:dyDescent="0.3"/>
    <row r="266" customFormat="1" x14ac:dyDescent="0.3"/>
    <row r="267" customFormat="1" x14ac:dyDescent="0.3"/>
    <row r="268" customFormat="1" x14ac:dyDescent="0.3"/>
    <row r="269" customFormat="1" x14ac:dyDescent="0.3"/>
    <row r="270" customFormat="1" x14ac:dyDescent="0.3"/>
    <row r="271" customFormat="1" x14ac:dyDescent="0.3"/>
    <row r="272" customFormat="1" x14ac:dyDescent="0.3"/>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row r="291" customFormat="1" x14ac:dyDescent="0.3"/>
    <row r="292" customFormat="1" x14ac:dyDescent="0.3"/>
    <row r="293" customFormat="1" x14ac:dyDescent="0.3"/>
    <row r="294" customFormat="1" x14ac:dyDescent="0.3"/>
    <row r="295" customFormat="1" x14ac:dyDescent="0.3"/>
    <row r="296" customFormat="1" x14ac:dyDescent="0.3"/>
    <row r="297" customFormat="1" x14ac:dyDescent="0.3"/>
    <row r="298" customFormat="1" x14ac:dyDescent="0.3"/>
    <row r="299" customFormat="1" x14ac:dyDescent="0.3"/>
    <row r="300" customFormat="1" x14ac:dyDescent="0.3"/>
    <row r="301" customFormat="1" x14ac:dyDescent="0.3"/>
    <row r="302" customFormat="1" x14ac:dyDescent="0.3"/>
    <row r="303" customFormat="1" x14ac:dyDescent="0.3"/>
    <row r="304" customFormat="1" x14ac:dyDescent="0.3"/>
    <row r="305" spans="1:48" x14ac:dyDescent="0.3">
      <c r="A305"/>
      <c r="B305"/>
      <c r="AK305"/>
    </row>
    <row r="306" spans="1:48" x14ac:dyDescent="0.3">
      <c r="A306"/>
      <c r="B306"/>
      <c r="AK306"/>
    </row>
    <row r="307" spans="1:48" x14ac:dyDescent="0.3">
      <c r="A307"/>
      <c r="B307"/>
      <c r="AK307"/>
    </row>
    <row r="308" spans="1:48" x14ac:dyDescent="0.3">
      <c r="A308"/>
      <c r="B308"/>
      <c r="AK308"/>
    </row>
    <row r="309" spans="1:48" x14ac:dyDescent="0.3">
      <c r="A309"/>
      <c r="B309"/>
      <c r="AK309"/>
    </row>
    <row r="310" spans="1:48" x14ac:dyDescent="0.3">
      <c r="A310"/>
      <c r="B310"/>
      <c r="AK310"/>
    </row>
    <row r="311" spans="1:48" x14ac:dyDescent="0.3">
      <c r="A311"/>
      <c r="B311"/>
      <c r="AK311"/>
    </row>
    <row r="312" spans="1:48" s="128" customFormat="1" x14ac:dyDescent="0.3">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row>
    <row r="313" spans="1:48" x14ac:dyDescent="0.3">
      <c r="A313"/>
      <c r="B313"/>
      <c r="AK313"/>
    </row>
  </sheetData>
  <sheetProtection algorithmName="SHA-512" hashValue="ZOzkSPQtfNz8XolA7uHOhnpYioj1Bwt8g7j5mzaYf75F1ZvR9kzFf6bYNZbpIDM1slNTuVx2NigBFyJJeGIoPA==" saltValue="HMV75N+rl9/j+rYvhYB5Zg==" spinCount="10000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Instructions</vt:lpstr>
      <vt:lpstr>Unit Data from Audit Worksheet</vt:lpstr>
      <vt:lpstr>TD Info Completed by Auditor</vt:lpstr>
      <vt:lpstr>Performance  Indicators Print</vt:lpstr>
      <vt:lpstr>Performance Indicator FBA%</vt:lpstr>
      <vt:lpstr>RSS</vt:lpstr>
      <vt:lpstr>Import</vt:lpstr>
      <vt:lpstr>PY1 Data(H)</vt:lpstr>
      <vt:lpstr>PY2 Data(H)</vt:lpstr>
      <vt:lpstr>Unit Names(H)</vt:lpstr>
      <vt:lpstr>'Performance  Indicators Print'!Print_Area</vt:lpstr>
      <vt:lpstr>'TD Info Completed by Auditor'!Print_Area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2023-08-29T00:05:28Z</cp:lastPrinted>
  <dcterms:created xsi:type="dcterms:W3CDTF">2011-03-11T21:05:05Z</dcterms:created>
  <dcterms:modified xsi:type="dcterms:W3CDTF">2024-09-05T18:58:18Z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